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1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<sst xmlns="http://schemas.openxmlformats.org/spreadsheetml/2006/main" count="296" uniqueCount="70">
  <si>
    <t>Alumbrado Público</t>
  </si>
  <si>
    <t>Almirante Brown</t>
  </si>
  <si>
    <t>Inexistente</t>
  </si>
  <si>
    <t>Sin dato</t>
  </si>
  <si>
    <t>Cobertura parcial</t>
  </si>
  <si>
    <t>Cobertura total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</si>
  <si>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</si>
  <si>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</si>
  <si>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</si>
  <si>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</si>
  <si>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</si>
  <si>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</si>
  <si>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</si>
  <si>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</si>
  <si>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Ezeiza</t>
  </si>
  <si>
    <t>Florencio Varela</t>
  </si>
  <si>
    <t>La Matanza</t>
  </si>
  <si>
    <t>La Plata</t>
  </si>
  <si>
    <t>Lomas de Zamora</t>
  </si>
  <si>
    <t>Malvinas Argentinas</t>
  </si>
  <si>
    <t>Marcos Paz</t>
  </si>
  <si>
    <t>Energía medidor individual</t>
  </si>
  <si>
    <t>Merlo</t>
  </si>
  <si>
    <t>Moreno</t>
  </si>
  <si>
    <t>Pilar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</si>
  <si>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</si>
  <si>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</si>
  <si>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</si>
  <si>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</si>
  <si>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</si>
  <si>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</si>
  <si>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</si>
  <si>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Partido</t>
  </si>
  <si>
    <t>Ituzaingó</t>
  </si>
  <si>
    <t>General Rodríguez</t>
  </si>
  <si>
    <t>General San Martín</t>
  </si>
  <si>
    <t>Absoluto</t>
  </si>
  <si>
    <t>Vicente López</t>
  </si>
  <si>
    <t>Zárate</t>
  </si>
  <si>
    <t>39 partidos de la Región Metropolitana de Buenos Aires. Año 2015</t>
  </si>
  <si>
    <t>Notas: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</si>
  <si>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
</t>
    </r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</si>
  <si>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Sarmiento.</t>
    </r>
  </si>
  <si>
    <t xml:space="preserve">Villas y Asentamientos según nivel de cobertura de infraestructura eléctrica por partido. En absolutos y porcentajes </t>
  </si>
  <si>
    <t xml:space="preserve">Hogares en Villas y Asentamientos según nivel de cobertura de infraestructura eléctrica por partido. En absolutos y porcentajes </t>
  </si>
  <si>
    <t>Esteban Echeverría</t>
  </si>
  <si>
    <t>Exaltación de la Cruz</t>
  </si>
  <si>
    <t>Húrlingham</t>
  </si>
  <si>
    <t>José C. Paz</t>
  </si>
  <si>
    <t>Lanús</t>
  </si>
  <si>
    <t>Luján</t>
  </si>
  <si>
    <t>Morón</t>
  </si>
  <si>
    <t>Presidente Perón</t>
  </si>
  <si>
    <t>%</t>
  </si>
  <si>
    <t>(1) También incluye la tipología "otros":</t>
  </si>
  <si>
    <r>
      <t xml:space="preserve">Se entiende por </t>
    </r>
    <r>
      <rPr>
        <b/>
        <sz val="9"/>
        <color indexed="8"/>
        <rFont val="Calibri"/>
        <family val="2"/>
      </rPr>
      <t>Villas</t>
    </r>
    <r>
      <rPr>
        <sz val="9"/>
        <color indexed="8"/>
        <rFont val="Calibri"/>
        <family val="2"/>
      </rPr>
      <t xml:space="preserve"> a las urbanizaciones o autourbanizaciones informales producto de ocupaciones de tierra urbana vacante o de la afectación de tierras fiscales por el Estado para asentar a las familias provisoriamente, se caracterizan por sus tramas irregulares (no son barrios amanzanados sino organizados en intrincados pasillos), viviendas construidas con materiales precarios, alta densidad poblacional, escaso o nulo espacio verde e infraestructura autoprovista.</t>
    </r>
  </si>
  <si>
    <r>
      <t xml:space="preserve">La tipología </t>
    </r>
    <r>
      <rPr>
        <b/>
        <sz val="9"/>
        <color indexed="8"/>
        <rFont val="Calibri"/>
        <family val="2"/>
      </rPr>
      <t>Asentamiento</t>
    </r>
    <r>
      <rPr>
        <sz val="9"/>
        <color indexed="8"/>
        <rFont val="Calibri"/>
        <family val="2"/>
      </rPr>
      <t xml:space="preserve"> refiere a los barrios informales (en términos dominiales) con trazados urbanos que tienden a ser regulares y planificados, y que generalmente (aunque no de modo excluyente) cumplen algunas de las siguientes características: son decididos y organizados colectivamente, los ocupantes buscan legitimarse como propietarios, las viviendas tienen algún grado de firmeza y su ubicación puede encontrarse en tierras degradadas.</t>
    </r>
  </si>
  <si>
    <r>
      <t xml:space="preserve">No obstante estas definiciones, la complejidad de la realidad urbana-habitacional, exigió considerar una tercera categoría que se denominó </t>
    </r>
    <r>
      <rPr>
        <b/>
        <sz val="9"/>
        <color indexed="8"/>
        <rFont val="Calibri"/>
        <family val="2"/>
      </rPr>
      <t>Otro</t>
    </r>
    <r>
      <rPr>
        <sz val="9"/>
        <color indexed="8"/>
        <rFont val="Calibri"/>
        <family val="2"/>
      </rPr>
      <t xml:space="preserve"> con el objetivo de incluir una serie de barrios con situaciones particulares que conforman parte de la misma problemática. En esta tipología los casos más típicos incluidos son: mixtura entre villa/asentamiento, villa o asentamiento urbanizado (en forma parcial o completa); asentamiento histórico consolidado o semiconsolidado (sin regularización dominial); loteo “clandestino” o loteo “pirata”; conjunto habitacional “tomado”; y situaciones de informalidad dispersa.</t>
    </r>
  </si>
  <si>
    <r>
      <t xml:space="preserve">Total hogares en Villas y/o Asentamientos </t>
    </r>
    <r>
      <rPr>
        <b/>
        <sz val="8"/>
        <color indexed="9"/>
        <rFont val="Calibri"/>
        <family val="2"/>
      </rPr>
      <t>(1)</t>
    </r>
  </si>
  <si>
    <r>
      <t xml:space="preserve">Total Villas y/o Asentamientos </t>
    </r>
    <r>
      <rPr>
        <b/>
        <sz val="8"/>
        <color indexed="9"/>
        <rFont val="Calibri"/>
        <family val="2"/>
      </rPr>
      <t>(1)</t>
    </r>
  </si>
  <si>
    <t>Total 24 partidos del Conurbano Bonaerense</t>
  </si>
  <si>
    <t>Total otros partido de la RMBA</t>
  </si>
  <si>
    <t>Total 39 partidos de la RMBA</t>
  </si>
  <si>
    <t>Inexistente: villas y/o asentamientos sin alumbrado público o en los que ninguna vivienda posee medidor individual de energía eléctrica.</t>
  </si>
  <si>
    <t>Cobertura parcial: villas y/o asentamientos con cobertura incompleta de alumbrado público o en los que una parte del total de viviendas posee medidor individual de energía eléctrica.</t>
  </si>
  <si>
    <t>Cobertura total: villas y/o asentamientos con cobertura completa de alumbrado público o en los que todas las viviendas poseen medidor individual de energía eléctrica.</t>
  </si>
  <si>
    <r>
      <rPr>
        <sz val="9"/>
        <color indexed="8"/>
        <rFont val="Calibri"/>
        <family val="2"/>
      </rPr>
      <t>Sin dato: información no consignada.</t>
    </r>
  </si>
  <si>
    <t>Inexistente: hogares localizados en villas y/o asentamientos sin alumbrado público o en los que ninguna vivienda posee medidor individual de energía eléctrica.</t>
  </si>
  <si>
    <t>Cobertura parcial: hogares localizados en villas y/o asentamientos con cobertura incompleta de alumbrado público o en los que una parte del total de viviendas posee medidor individual de energía eléctrica.</t>
  </si>
  <si>
    <t>Cobertura total: hogares localizados en villas y/o asentamientos con cobertura completa de alumbrado público o en los que todas las viviendas poseen medidor individual de energía eléctrica.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</si>
</sst>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0.0%"/>
    <numFmt numFmtId="182" formatCode="[$-2C0A]hh:mm:ss\ AM/PM"/>
    <numFmt numFmtId="183" formatCode="#,##0.00_ ;\-#,##0.00\ "/>
    <numFmt numFmtId="184" formatCode="#,##0_ ;\-#,##0\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"/>
    <numFmt numFmtId="19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53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10" xfId="53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2" fillId="0" borderId="0" xfId="0" applyNumberFormat="1" applyFont="1" applyAlignment="1">
      <alignment/>
    </xf>
    <xf numFmtId="2" fontId="0" fillId="32" borderId="10" xfId="0" applyNumberFormat="1" applyFill="1" applyBorder="1" applyAlignment="1">
      <alignment/>
    </xf>
    <xf numFmtId="1" fontId="0" fillId="32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32" borderId="12" xfId="0" applyNumberFormat="1" applyFill="1" applyBorder="1" applyAlignment="1">
      <alignment/>
    </xf>
    <xf numFmtId="1" fontId="0" fillId="32" borderId="13" xfId="0" applyNumberFormat="1" applyFill="1" applyBorder="1" applyAlignment="1">
      <alignment/>
    </xf>
    <xf numFmtId="1" fontId="0" fillId="32" borderId="14" xfId="0" applyNumberFormat="1" applyFill="1" applyBorder="1" applyAlignment="1">
      <alignment/>
    </xf>
    <xf numFmtId="1" fontId="0" fillId="32" borderId="0" xfId="0" applyNumberFormat="1" applyFill="1" applyBorder="1" applyAlignment="1">
      <alignment/>
    </xf>
    <xf numFmtId="1" fontId="0" fillId="32" borderId="1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1" fillId="0" borderId="11" xfId="53" applyNumberFormat="1" applyFont="1" applyFill="1" applyBorder="1" applyAlignment="1">
      <alignment/>
    </xf>
    <xf numFmtId="189" fontId="1" fillId="32" borderId="11" xfId="53" applyNumberFormat="1" applyFont="1" applyFill="1" applyBorder="1" applyAlignment="1">
      <alignment/>
    </xf>
    <xf numFmtId="189" fontId="1" fillId="32" borderId="0" xfId="53" applyNumberFormat="1" applyFont="1" applyFill="1" applyBorder="1" applyAlignment="1">
      <alignment/>
    </xf>
    <xf numFmtId="189" fontId="1" fillId="32" borderId="15" xfId="53" applyNumberFormat="1" applyFont="1" applyFill="1" applyBorder="1" applyAlignment="1">
      <alignment/>
    </xf>
    <xf numFmtId="189" fontId="1" fillId="0" borderId="11" xfId="53" applyNumberFormat="1" applyFont="1" applyFill="1" applyBorder="1" applyAlignment="1">
      <alignment/>
    </xf>
    <xf numFmtId="189" fontId="1" fillId="0" borderId="0" xfId="53" applyNumberFormat="1" applyFont="1" applyFill="1" applyBorder="1" applyAlignment="1">
      <alignment/>
    </xf>
    <xf numFmtId="189" fontId="1" fillId="0" borderId="15" xfId="53" applyNumberFormat="1" applyFont="1" applyFill="1" applyBorder="1" applyAlignment="1">
      <alignment/>
    </xf>
    <xf numFmtId="189" fontId="0" fillId="32" borderId="11" xfId="0" applyNumberFormat="1" applyFill="1" applyBorder="1" applyAlignment="1">
      <alignment/>
    </xf>
    <xf numFmtId="189" fontId="0" fillId="32" borderId="0" xfId="0" applyNumberFormat="1" applyFill="1" applyBorder="1" applyAlignment="1">
      <alignment/>
    </xf>
    <xf numFmtId="189" fontId="0" fillId="32" borderId="15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9" fontId="0" fillId="0" borderId="15" xfId="0" applyNumberForma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1" fillId="0" borderId="11" xfId="53" applyNumberFormat="1" applyFont="1" applyFill="1" applyBorder="1" applyAlignment="1">
      <alignment/>
    </xf>
    <xf numFmtId="3" fontId="1" fillId="0" borderId="0" xfId="53" applyNumberFormat="1" applyFont="1" applyFill="1" applyBorder="1" applyAlignment="1">
      <alignment/>
    </xf>
    <xf numFmtId="3" fontId="1" fillId="0" borderId="15" xfId="53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32" borderId="12" xfId="0" applyNumberFormat="1" applyFill="1" applyBorder="1" applyAlignment="1">
      <alignment/>
    </xf>
    <xf numFmtId="3" fontId="0" fillId="32" borderId="13" xfId="0" applyNumberFormat="1" applyFill="1" applyBorder="1" applyAlignment="1">
      <alignment/>
    </xf>
    <xf numFmtId="3" fontId="0" fillId="32" borderId="14" xfId="0" applyNumberFormat="1" applyFill="1" applyBorder="1" applyAlignment="1">
      <alignment/>
    </xf>
    <xf numFmtId="2" fontId="43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89" fontId="42" fillId="0" borderId="0" xfId="0" applyNumberFormat="1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2" fontId="42" fillId="32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53" applyNumberFormat="1" applyFont="1" applyFill="1" applyBorder="1" applyAlignment="1">
      <alignment/>
    </xf>
    <xf numFmtId="1" fontId="1" fillId="0" borderId="0" xfId="53" applyNumberFormat="1" applyFont="1" applyFill="1" applyBorder="1" applyAlignment="1">
      <alignment/>
    </xf>
    <xf numFmtId="1" fontId="1" fillId="0" borderId="15" xfId="53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1" fontId="42" fillId="32" borderId="10" xfId="0" applyNumberFormat="1" applyFont="1" applyFill="1" applyBorder="1" applyAlignment="1">
      <alignment/>
    </xf>
    <xf numFmtId="1" fontId="42" fillId="32" borderId="15" xfId="0" applyNumberFormat="1" applyFont="1" applyFill="1" applyBorder="1" applyAlignment="1">
      <alignment/>
    </xf>
    <xf numFmtId="2" fontId="42" fillId="32" borderId="15" xfId="0" applyNumberFormat="1" applyFont="1" applyFill="1" applyBorder="1" applyAlignment="1">
      <alignment/>
    </xf>
    <xf numFmtId="3" fontId="42" fillId="32" borderId="0" xfId="0" applyNumberFormat="1" applyFont="1" applyFill="1" applyBorder="1" applyAlignment="1">
      <alignment/>
    </xf>
    <xf numFmtId="3" fontId="42" fillId="32" borderId="10" xfId="0" applyNumberFormat="1" applyFont="1" applyFill="1" applyBorder="1" applyAlignment="1">
      <alignment/>
    </xf>
    <xf numFmtId="3" fontId="42" fillId="32" borderId="15" xfId="0" applyNumberFormat="1" applyFont="1" applyFill="1" applyBorder="1" applyAlignment="1">
      <alignment/>
    </xf>
    <xf numFmtId="2" fontId="0" fillId="32" borderId="16" xfId="0" applyNumberFormat="1" applyFill="1" applyBorder="1" applyAlignment="1">
      <alignment/>
    </xf>
    <xf numFmtId="1" fontId="42" fillId="32" borderId="0" xfId="0" applyNumberFormat="1" applyFont="1" applyFill="1" applyBorder="1" applyAlignment="1">
      <alignment/>
    </xf>
    <xf numFmtId="2" fontId="42" fillId="32" borderId="0" xfId="0" applyNumberFormat="1" applyFont="1" applyFill="1" applyBorder="1" applyAlignment="1">
      <alignment/>
    </xf>
    <xf numFmtId="1" fontId="42" fillId="32" borderId="11" xfId="0" applyNumberFormat="1" applyFont="1" applyFill="1" applyBorder="1" applyAlignment="1">
      <alignment/>
    </xf>
    <xf numFmtId="189" fontId="42" fillId="32" borderId="11" xfId="0" applyNumberFormat="1" applyFont="1" applyFill="1" applyBorder="1" applyAlignment="1">
      <alignment/>
    </xf>
    <xf numFmtId="189" fontId="42" fillId="32" borderId="0" xfId="0" applyNumberFormat="1" applyFont="1" applyFill="1" applyBorder="1" applyAlignment="1">
      <alignment/>
    </xf>
    <xf numFmtId="189" fontId="42" fillId="32" borderId="15" xfId="0" applyNumberFormat="1" applyFont="1" applyFill="1" applyBorder="1" applyAlignment="1">
      <alignment/>
    </xf>
    <xf numFmtId="1" fontId="42" fillId="0" borderId="11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1" fontId="42" fillId="0" borderId="15" xfId="0" applyNumberFormat="1" applyFont="1" applyFill="1" applyBorder="1" applyAlignment="1">
      <alignment/>
    </xf>
    <xf numFmtId="2" fontId="42" fillId="0" borderId="17" xfId="0" applyNumberFormat="1" applyFont="1" applyFill="1" applyBorder="1" applyAlignment="1">
      <alignment/>
    </xf>
    <xf numFmtId="1" fontId="42" fillId="0" borderId="19" xfId="0" applyNumberFormat="1" applyFont="1" applyFill="1" applyBorder="1" applyAlignment="1">
      <alignment/>
    </xf>
    <xf numFmtId="189" fontId="42" fillId="0" borderId="19" xfId="0" applyNumberFormat="1" applyFont="1" applyFill="1" applyBorder="1" applyAlignment="1">
      <alignment/>
    </xf>
    <xf numFmtId="189" fontId="42" fillId="0" borderId="20" xfId="0" applyNumberFormat="1" applyFont="1" applyFill="1" applyBorder="1" applyAlignment="1">
      <alignment/>
    </xf>
    <xf numFmtId="189" fontId="42" fillId="0" borderId="2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42" fillId="32" borderId="11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2" fillId="0" borderId="15" xfId="0" applyNumberFormat="1" applyFont="1" applyFill="1" applyBorder="1" applyAlignment="1">
      <alignment/>
    </xf>
    <xf numFmtId="2" fontId="43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2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2" fontId="42" fillId="32" borderId="10" xfId="0" applyNumberFormat="1" applyFont="1" applyFill="1" applyBorder="1" applyAlignment="1">
      <alignment horizontal="left" vertical="top" wrapText="1"/>
    </xf>
    <xf numFmtId="2" fontId="43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wrapText="1"/>
    </xf>
    <xf numFmtId="4" fontId="4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justify" wrapText="1"/>
    </xf>
    <xf numFmtId="0" fontId="6" fillId="0" borderId="0" xfId="0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07"/>
  <sheetViews>
    <sheetView showGridLines="0" tabSelected="1" zoomScalePageLayoutView="0" workbookViewId="0" topLeftCell="A1">
      <selection activeCell="B3" sqref="B3:L3"/>
    </sheetView>
  </sheetViews>
  <sheetFormatPr defaultColWidth="11.421875" defaultRowHeight="15"/>
  <cols>
    <col min="1" max="1" width="11.421875" style="1" customWidth="1"/>
    <col min="2" max="2" width="28.00390625" style="1" customWidth="1"/>
    <col min="3" max="3" width="12.57421875" style="1" customWidth="1"/>
    <col min="4" max="4" width="14.7109375" style="3" customWidth="1"/>
    <col min="5" max="5" width="11.421875" style="1" customWidth="1"/>
    <col min="6" max="6" width="9.7109375" style="1" customWidth="1"/>
    <col min="7" max="7" width="11.57421875" style="1" customWidth="1"/>
    <col min="8" max="8" width="11.140625" style="1" bestFit="1" customWidth="1"/>
    <col min="9" max="9" width="11.7109375" style="1" customWidth="1"/>
    <col min="10" max="10" width="11.57421875" style="1" customWidth="1"/>
    <col min="11" max="11" width="11.140625" style="1" customWidth="1"/>
    <col min="12" max="12" width="9.28125" style="1" bestFit="1" customWidth="1"/>
    <col min="13" max="13" width="14.00390625" style="1" customWidth="1"/>
    <col min="14" max="16384" width="11.421875" style="1" customWidth="1"/>
  </cols>
  <sheetData>
    <row r="2" spans="2:12" ht="18.75" customHeight="1">
      <c r="B2" s="96" t="s">
        <v>43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5.75" customHeight="1">
      <c r="B3" s="97" t="s">
        <v>39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5" spans="2:12" ht="3" customHeight="1">
      <c r="B5" s="48"/>
      <c r="C5" s="48"/>
      <c r="D5" s="49"/>
      <c r="E5" s="48"/>
      <c r="F5" s="48"/>
      <c r="G5" s="48"/>
      <c r="H5" s="48"/>
      <c r="I5" s="48"/>
      <c r="J5" s="48"/>
      <c r="K5" s="48"/>
      <c r="L5" s="48"/>
    </row>
    <row r="6" spans="2:14" s="4" customFormat="1" ht="15" customHeight="1">
      <c r="B6" s="109" t="s">
        <v>32</v>
      </c>
      <c r="C6" s="50"/>
      <c r="D6" s="107" t="s">
        <v>59</v>
      </c>
      <c r="E6" s="99" t="s">
        <v>21</v>
      </c>
      <c r="F6" s="99"/>
      <c r="G6" s="99"/>
      <c r="H6" s="99"/>
      <c r="I6" s="99" t="s">
        <v>0</v>
      </c>
      <c r="J6" s="99"/>
      <c r="K6" s="99"/>
      <c r="L6" s="99"/>
      <c r="M6" s="5"/>
      <c r="N6" s="6"/>
    </row>
    <row r="7" spans="2:12" s="4" customFormat="1" ht="31.5" customHeight="1">
      <c r="B7" s="110"/>
      <c r="C7" s="51"/>
      <c r="D7" s="108"/>
      <c r="E7" s="52" t="s">
        <v>2</v>
      </c>
      <c r="F7" s="52" t="s">
        <v>4</v>
      </c>
      <c r="G7" s="52" t="s">
        <v>5</v>
      </c>
      <c r="H7" s="52" t="s">
        <v>3</v>
      </c>
      <c r="I7" s="52" t="s">
        <v>2</v>
      </c>
      <c r="J7" s="52" t="s">
        <v>4</v>
      </c>
      <c r="K7" s="52" t="s">
        <v>5</v>
      </c>
      <c r="L7" s="52" t="s">
        <v>3</v>
      </c>
    </row>
    <row r="8" spans="2:12" ht="15">
      <c r="B8" s="69" t="s">
        <v>1</v>
      </c>
      <c r="C8" s="69" t="s">
        <v>36</v>
      </c>
      <c r="D8" s="13">
        <v>74</v>
      </c>
      <c r="E8" s="13">
        <v>9</v>
      </c>
      <c r="F8" s="14">
        <v>10</v>
      </c>
      <c r="G8" s="14">
        <v>55</v>
      </c>
      <c r="H8" s="15">
        <v>0</v>
      </c>
      <c r="I8" s="13">
        <v>3</v>
      </c>
      <c r="J8" s="14">
        <v>20</v>
      </c>
      <c r="K8" s="14">
        <v>46</v>
      </c>
      <c r="L8" s="15">
        <v>5</v>
      </c>
    </row>
    <row r="9" spans="2:12" ht="15">
      <c r="B9" s="10"/>
      <c r="C9" s="10" t="s">
        <v>53</v>
      </c>
      <c r="D9" s="11">
        <v>100</v>
      </c>
      <c r="E9" s="21">
        <f aca="true" t="shared" si="0" ref="E9:L9">(E8*100)/$D$8</f>
        <v>12.162162162162161</v>
      </c>
      <c r="F9" s="22">
        <f t="shared" si="0"/>
        <v>13.513513513513514</v>
      </c>
      <c r="G9" s="22">
        <f t="shared" si="0"/>
        <v>74.32432432432432</v>
      </c>
      <c r="H9" s="23">
        <f t="shared" si="0"/>
        <v>0</v>
      </c>
      <c r="I9" s="21">
        <f t="shared" si="0"/>
        <v>4.054054054054054</v>
      </c>
      <c r="J9" s="22">
        <f t="shared" si="0"/>
        <v>27.027027027027028</v>
      </c>
      <c r="K9" s="22">
        <f t="shared" si="0"/>
        <v>62.16216216216216</v>
      </c>
      <c r="L9" s="23">
        <f t="shared" si="0"/>
        <v>6.756756756756757</v>
      </c>
    </row>
    <row r="10" spans="2:12" s="2" customFormat="1" ht="15">
      <c r="B10" s="59" t="s">
        <v>6</v>
      </c>
      <c r="C10" s="59" t="s">
        <v>36</v>
      </c>
      <c r="D10" s="20">
        <v>37</v>
      </c>
      <c r="E10" s="20">
        <v>6</v>
      </c>
      <c r="F10" s="60">
        <v>16</v>
      </c>
      <c r="G10" s="60">
        <v>14</v>
      </c>
      <c r="H10" s="61">
        <v>1</v>
      </c>
      <c r="I10" s="20">
        <v>2</v>
      </c>
      <c r="J10" s="60">
        <v>9</v>
      </c>
      <c r="K10" s="60">
        <v>25</v>
      </c>
      <c r="L10" s="61">
        <v>1</v>
      </c>
    </row>
    <row r="11" spans="2:12" s="2" customFormat="1" ht="15">
      <c r="B11" s="59"/>
      <c r="C11" s="59" t="s">
        <v>53</v>
      </c>
      <c r="D11" s="20">
        <v>100</v>
      </c>
      <c r="E11" s="24">
        <f aca="true" t="shared" si="1" ref="E11:L11">(E10*100)/$D$10</f>
        <v>16.216216216216218</v>
      </c>
      <c r="F11" s="25">
        <f t="shared" si="1"/>
        <v>43.24324324324324</v>
      </c>
      <c r="G11" s="25">
        <f t="shared" si="1"/>
        <v>37.83783783783784</v>
      </c>
      <c r="H11" s="26">
        <f t="shared" si="1"/>
        <v>2.7027027027027026</v>
      </c>
      <c r="I11" s="24">
        <f t="shared" si="1"/>
        <v>5.405405405405405</v>
      </c>
      <c r="J11" s="25">
        <f t="shared" si="1"/>
        <v>24.324324324324323</v>
      </c>
      <c r="K11" s="25">
        <f t="shared" si="1"/>
        <v>67.56756756756756</v>
      </c>
      <c r="L11" s="26">
        <f t="shared" si="1"/>
        <v>2.7027027027027026</v>
      </c>
    </row>
    <row r="12" spans="2:12" ht="15">
      <c r="B12" s="10" t="s">
        <v>7</v>
      </c>
      <c r="C12" s="10" t="s">
        <v>36</v>
      </c>
      <c r="D12" s="11">
        <v>13</v>
      </c>
      <c r="E12" s="11">
        <v>3</v>
      </c>
      <c r="F12" s="16">
        <v>4</v>
      </c>
      <c r="G12" s="16">
        <v>6</v>
      </c>
      <c r="H12" s="17">
        <v>0</v>
      </c>
      <c r="I12" s="11">
        <v>2</v>
      </c>
      <c r="J12" s="16">
        <v>6</v>
      </c>
      <c r="K12" s="16">
        <v>5</v>
      </c>
      <c r="L12" s="17">
        <v>0</v>
      </c>
    </row>
    <row r="13" spans="2:12" ht="15">
      <c r="B13" s="10"/>
      <c r="C13" s="10" t="s">
        <v>53</v>
      </c>
      <c r="D13" s="11">
        <v>100</v>
      </c>
      <c r="E13" s="21">
        <f aca="true" t="shared" si="2" ref="E13:L13">(E12*100)/$D$12</f>
        <v>23.076923076923077</v>
      </c>
      <c r="F13" s="22">
        <f t="shared" si="2"/>
        <v>30.76923076923077</v>
      </c>
      <c r="G13" s="22">
        <f t="shared" si="2"/>
        <v>46.15384615384615</v>
      </c>
      <c r="H13" s="23">
        <f t="shared" si="2"/>
        <v>0</v>
      </c>
      <c r="I13" s="21">
        <f t="shared" si="2"/>
        <v>15.384615384615385</v>
      </c>
      <c r="J13" s="22">
        <f t="shared" si="2"/>
        <v>46.15384615384615</v>
      </c>
      <c r="K13" s="22">
        <f t="shared" si="2"/>
        <v>38.46153846153846</v>
      </c>
      <c r="L13" s="23">
        <f t="shared" si="2"/>
        <v>0</v>
      </c>
    </row>
    <row r="14" spans="2:12" ht="15">
      <c r="B14" s="58" t="s">
        <v>45</v>
      </c>
      <c r="C14" s="58" t="s">
        <v>36</v>
      </c>
      <c r="D14" s="12">
        <v>38</v>
      </c>
      <c r="E14" s="12">
        <v>16</v>
      </c>
      <c r="F14" s="18">
        <v>15</v>
      </c>
      <c r="G14" s="18">
        <v>6</v>
      </c>
      <c r="H14" s="19">
        <v>1</v>
      </c>
      <c r="I14" s="12">
        <v>4</v>
      </c>
      <c r="J14" s="18">
        <v>17</v>
      </c>
      <c r="K14" s="18">
        <v>3</v>
      </c>
      <c r="L14" s="19">
        <v>14</v>
      </c>
    </row>
    <row r="15" spans="2:12" ht="15">
      <c r="B15" s="58"/>
      <c r="C15" s="58" t="s">
        <v>53</v>
      </c>
      <c r="D15" s="12">
        <v>100</v>
      </c>
      <c r="E15" s="30">
        <f aca="true" t="shared" si="3" ref="E15:L15">(E14*100)/$D$14</f>
        <v>42.10526315789474</v>
      </c>
      <c r="F15" s="31">
        <f t="shared" si="3"/>
        <v>39.473684210526315</v>
      </c>
      <c r="G15" s="31">
        <f t="shared" si="3"/>
        <v>15.789473684210526</v>
      </c>
      <c r="H15" s="32">
        <f t="shared" si="3"/>
        <v>2.6315789473684212</v>
      </c>
      <c r="I15" s="30">
        <f t="shared" si="3"/>
        <v>10.526315789473685</v>
      </c>
      <c r="J15" s="31">
        <f t="shared" si="3"/>
        <v>44.73684210526316</v>
      </c>
      <c r="K15" s="31">
        <f t="shared" si="3"/>
        <v>7.894736842105263</v>
      </c>
      <c r="L15" s="32">
        <f t="shared" si="3"/>
        <v>36.8421052631579</v>
      </c>
    </row>
    <row r="16" spans="2:12" ht="15">
      <c r="B16" s="10" t="s">
        <v>14</v>
      </c>
      <c r="C16" s="10" t="s">
        <v>36</v>
      </c>
      <c r="D16" s="11">
        <v>4</v>
      </c>
      <c r="E16" s="11">
        <v>0</v>
      </c>
      <c r="F16" s="16">
        <v>2</v>
      </c>
      <c r="G16" s="16">
        <v>1</v>
      </c>
      <c r="H16" s="17">
        <v>1</v>
      </c>
      <c r="I16" s="11">
        <v>0</v>
      </c>
      <c r="J16" s="16">
        <v>3</v>
      </c>
      <c r="K16" s="16">
        <v>1</v>
      </c>
      <c r="L16" s="17">
        <v>0</v>
      </c>
    </row>
    <row r="17" spans="2:12" ht="15">
      <c r="B17" s="10"/>
      <c r="C17" s="10" t="s">
        <v>53</v>
      </c>
      <c r="D17" s="11">
        <v>100</v>
      </c>
      <c r="E17" s="27">
        <f aca="true" t="shared" si="4" ref="E17:L17">(E16*100)/$D$16</f>
        <v>0</v>
      </c>
      <c r="F17" s="28">
        <f t="shared" si="4"/>
        <v>50</v>
      </c>
      <c r="G17" s="28">
        <f t="shared" si="4"/>
        <v>25</v>
      </c>
      <c r="H17" s="29">
        <f t="shared" si="4"/>
        <v>25</v>
      </c>
      <c r="I17" s="27">
        <f t="shared" si="4"/>
        <v>0</v>
      </c>
      <c r="J17" s="28">
        <f t="shared" si="4"/>
        <v>75</v>
      </c>
      <c r="K17" s="28">
        <f t="shared" si="4"/>
        <v>25</v>
      </c>
      <c r="L17" s="29">
        <f t="shared" si="4"/>
        <v>0</v>
      </c>
    </row>
    <row r="18" spans="2:12" ht="15">
      <c r="B18" s="58" t="s">
        <v>15</v>
      </c>
      <c r="C18" s="58" t="s">
        <v>36</v>
      </c>
      <c r="D18" s="12">
        <v>66</v>
      </c>
      <c r="E18" s="12">
        <v>45</v>
      </c>
      <c r="F18" s="18">
        <v>13</v>
      </c>
      <c r="G18" s="18">
        <v>8</v>
      </c>
      <c r="H18" s="19">
        <v>0</v>
      </c>
      <c r="I18" s="12">
        <v>8</v>
      </c>
      <c r="J18" s="18">
        <v>28</v>
      </c>
      <c r="K18" s="18">
        <v>20</v>
      </c>
      <c r="L18" s="19">
        <v>10</v>
      </c>
    </row>
    <row r="19" spans="2:12" ht="15">
      <c r="B19" s="58"/>
      <c r="C19" s="58" t="s">
        <v>53</v>
      </c>
      <c r="D19" s="18">
        <v>100</v>
      </c>
      <c r="E19" s="30">
        <f aca="true" t="shared" si="5" ref="E19:L19">(E18*100)/$D$18</f>
        <v>68.18181818181819</v>
      </c>
      <c r="F19" s="31">
        <f t="shared" si="5"/>
        <v>19.696969696969695</v>
      </c>
      <c r="G19" s="31">
        <f t="shared" si="5"/>
        <v>12.121212121212121</v>
      </c>
      <c r="H19" s="32">
        <f t="shared" si="5"/>
        <v>0</v>
      </c>
      <c r="I19" s="30">
        <f t="shared" si="5"/>
        <v>12.121212121212121</v>
      </c>
      <c r="J19" s="31">
        <f t="shared" si="5"/>
        <v>42.42424242424242</v>
      </c>
      <c r="K19" s="31">
        <f t="shared" si="5"/>
        <v>30.303030303030305</v>
      </c>
      <c r="L19" s="32">
        <f t="shared" si="5"/>
        <v>15.151515151515152</v>
      </c>
    </row>
    <row r="20" spans="2:12" ht="15">
      <c r="B20" s="10" t="s">
        <v>35</v>
      </c>
      <c r="C20" s="10" t="s">
        <v>36</v>
      </c>
      <c r="D20" s="11">
        <v>55</v>
      </c>
      <c r="E20" s="11">
        <v>19</v>
      </c>
      <c r="F20" s="16">
        <v>9</v>
      </c>
      <c r="G20" s="16">
        <v>27</v>
      </c>
      <c r="H20" s="17">
        <v>0</v>
      </c>
      <c r="I20" s="11">
        <v>2</v>
      </c>
      <c r="J20" s="16">
        <v>11</v>
      </c>
      <c r="K20" s="16">
        <v>41</v>
      </c>
      <c r="L20" s="17">
        <v>1</v>
      </c>
    </row>
    <row r="21" spans="2:12" ht="15">
      <c r="B21" s="10"/>
      <c r="C21" s="10" t="s">
        <v>53</v>
      </c>
      <c r="D21" s="11">
        <v>100</v>
      </c>
      <c r="E21" s="27">
        <f aca="true" t="shared" si="6" ref="E21:L21">(E20*100)/$D$20</f>
        <v>34.54545454545455</v>
      </c>
      <c r="F21" s="28">
        <f t="shared" si="6"/>
        <v>16.363636363636363</v>
      </c>
      <c r="G21" s="28">
        <f t="shared" si="6"/>
        <v>49.09090909090909</v>
      </c>
      <c r="H21" s="29">
        <f t="shared" si="6"/>
        <v>0</v>
      </c>
      <c r="I21" s="27">
        <f t="shared" si="6"/>
        <v>3.6363636363636362</v>
      </c>
      <c r="J21" s="28">
        <f t="shared" si="6"/>
        <v>20</v>
      </c>
      <c r="K21" s="28">
        <f t="shared" si="6"/>
        <v>74.54545454545455</v>
      </c>
      <c r="L21" s="29">
        <f t="shared" si="6"/>
        <v>1.8181818181818181</v>
      </c>
    </row>
    <row r="22" spans="2:12" ht="15">
      <c r="B22" s="58" t="s">
        <v>47</v>
      </c>
      <c r="C22" s="58" t="s">
        <v>36</v>
      </c>
      <c r="D22" s="12">
        <v>32</v>
      </c>
      <c r="E22" s="12">
        <v>4</v>
      </c>
      <c r="F22" s="18">
        <v>15</v>
      </c>
      <c r="G22" s="18">
        <v>13</v>
      </c>
      <c r="H22" s="19">
        <v>0</v>
      </c>
      <c r="I22" s="12">
        <v>0</v>
      </c>
      <c r="J22" s="18">
        <v>13</v>
      </c>
      <c r="K22" s="18">
        <v>16</v>
      </c>
      <c r="L22" s="19">
        <v>3</v>
      </c>
    </row>
    <row r="23" spans="2:12" ht="15">
      <c r="B23" s="58"/>
      <c r="C23" s="58" t="s">
        <v>53</v>
      </c>
      <c r="D23" s="12">
        <v>100</v>
      </c>
      <c r="E23" s="30">
        <f aca="true" t="shared" si="7" ref="E23:L23">(E22*100)/$D$22</f>
        <v>12.5</v>
      </c>
      <c r="F23" s="31">
        <f t="shared" si="7"/>
        <v>46.875</v>
      </c>
      <c r="G23" s="31">
        <f t="shared" si="7"/>
        <v>40.625</v>
      </c>
      <c r="H23" s="32">
        <f t="shared" si="7"/>
        <v>0</v>
      </c>
      <c r="I23" s="30">
        <f t="shared" si="7"/>
        <v>0</v>
      </c>
      <c r="J23" s="31">
        <f t="shared" si="7"/>
        <v>40.625</v>
      </c>
      <c r="K23" s="31">
        <f t="shared" si="7"/>
        <v>50</v>
      </c>
      <c r="L23" s="32">
        <f t="shared" si="7"/>
        <v>9.375</v>
      </c>
    </row>
    <row r="24" spans="2:12" ht="15">
      <c r="B24" s="10" t="s">
        <v>33</v>
      </c>
      <c r="C24" s="10" t="s">
        <v>36</v>
      </c>
      <c r="D24" s="11">
        <v>18</v>
      </c>
      <c r="E24" s="11">
        <v>2</v>
      </c>
      <c r="F24" s="16">
        <v>1</v>
      </c>
      <c r="G24" s="16">
        <v>15</v>
      </c>
      <c r="H24" s="17">
        <v>0</v>
      </c>
      <c r="I24" s="11">
        <v>1</v>
      </c>
      <c r="J24" s="16">
        <v>12</v>
      </c>
      <c r="K24" s="16">
        <v>2</v>
      </c>
      <c r="L24" s="17">
        <v>3</v>
      </c>
    </row>
    <row r="25" spans="2:12" ht="15">
      <c r="B25" s="10"/>
      <c r="C25" s="10" t="s">
        <v>53</v>
      </c>
      <c r="D25" s="11">
        <v>100</v>
      </c>
      <c r="E25" s="27">
        <f aca="true" t="shared" si="8" ref="E25:L25">(E24*100)/$D$24</f>
        <v>11.11111111111111</v>
      </c>
      <c r="F25" s="28">
        <f t="shared" si="8"/>
        <v>5.555555555555555</v>
      </c>
      <c r="G25" s="28">
        <f t="shared" si="8"/>
        <v>83.33333333333333</v>
      </c>
      <c r="H25" s="29">
        <f t="shared" si="8"/>
        <v>0</v>
      </c>
      <c r="I25" s="27">
        <f t="shared" si="8"/>
        <v>5.555555555555555</v>
      </c>
      <c r="J25" s="28">
        <f t="shared" si="8"/>
        <v>66.66666666666667</v>
      </c>
      <c r="K25" s="28">
        <f t="shared" si="8"/>
        <v>11.11111111111111</v>
      </c>
      <c r="L25" s="29">
        <f t="shared" si="8"/>
        <v>16.666666666666668</v>
      </c>
    </row>
    <row r="26" spans="2:12" ht="15">
      <c r="B26" s="58" t="s">
        <v>48</v>
      </c>
      <c r="C26" s="58" t="s">
        <v>36</v>
      </c>
      <c r="D26" s="12">
        <v>40</v>
      </c>
      <c r="E26" s="12">
        <v>19</v>
      </c>
      <c r="F26" s="18">
        <v>7</v>
      </c>
      <c r="G26" s="18">
        <v>14</v>
      </c>
      <c r="H26" s="19">
        <v>0</v>
      </c>
      <c r="I26" s="12">
        <v>7</v>
      </c>
      <c r="J26" s="18">
        <v>11</v>
      </c>
      <c r="K26" s="18">
        <v>14</v>
      </c>
      <c r="L26" s="19">
        <v>8</v>
      </c>
    </row>
    <row r="27" spans="2:12" ht="15">
      <c r="B27" s="58"/>
      <c r="C27" s="58" t="s">
        <v>53</v>
      </c>
      <c r="D27" s="12">
        <v>100</v>
      </c>
      <c r="E27" s="30">
        <f aca="true" t="shared" si="9" ref="E27:L27">(E26*100)/$D$26</f>
        <v>47.5</v>
      </c>
      <c r="F27" s="31">
        <f t="shared" si="9"/>
        <v>17.5</v>
      </c>
      <c r="G27" s="31">
        <f t="shared" si="9"/>
        <v>35</v>
      </c>
      <c r="H27" s="32">
        <f t="shared" si="9"/>
        <v>0</v>
      </c>
      <c r="I27" s="30">
        <f t="shared" si="9"/>
        <v>17.5</v>
      </c>
      <c r="J27" s="31">
        <f t="shared" si="9"/>
        <v>27.5</v>
      </c>
      <c r="K27" s="31">
        <f t="shared" si="9"/>
        <v>35</v>
      </c>
      <c r="L27" s="32">
        <f t="shared" si="9"/>
        <v>20</v>
      </c>
    </row>
    <row r="28" spans="2:12" ht="15">
      <c r="B28" s="10" t="s">
        <v>16</v>
      </c>
      <c r="C28" s="10" t="s">
        <v>36</v>
      </c>
      <c r="D28" s="11">
        <v>115</v>
      </c>
      <c r="E28" s="11">
        <v>68</v>
      </c>
      <c r="F28" s="16">
        <v>26</v>
      </c>
      <c r="G28" s="16">
        <v>21</v>
      </c>
      <c r="H28" s="17">
        <v>0</v>
      </c>
      <c r="I28" s="11">
        <v>11</v>
      </c>
      <c r="J28" s="16">
        <v>51</v>
      </c>
      <c r="K28" s="16">
        <v>31</v>
      </c>
      <c r="L28" s="17">
        <v>22</v>
      </c>
    </row>
    <row r="29" spans="2:12" ht="15">
      <c r="B29" s="10"/>
      <c r="C29" s="10" t="s">
        <v>53</v>
      </c>
      <c r="D29" s="11">
        <v>100</v>
      </c>
      <c r="E29" s="27">
        <f aca="true" t="shared" si="10" ref="E29:L29">(E28*100)/$D$28</f>
        <v>59.130434782608695</v>
      </c>
      <c r="F29" s="28">
        <f t="shared" si="10"/>
        <v>22.608695652173914</v>
      </c>
      <c r="G29" s="28">
        <f t="shared" si="10"/>
        <v>18.26086956521739</v>
      </c>
      <c r="H29" s="29">
        <f t="shared" si="10"/>
        <v>0</v>
      </c>
      <c r="I29" s="27">
        <f t="shared" si="10"/>
        <v>9.565217391304348</v>
      </c>
      <c r="J29" s="28">
        <f t="shared" si="10"/>
        <v>44.34782608695652</v>
      </c>
      <c r="K29" s="28">
        <f t="shared" si="10"/>
        <v>26.956521739130434</v>
      </c>
      <c r="L29" s="29">
        <f t="shared" si="10"/>
        <v>19.130434782608695</v>
      </c>
    </row>
    <row r="30" spans="2:12" ht="15">
      <c r="B30" s="58" t="s">
        <v>49</v>
      </c>
      <c r="C30" s="58" t="s">
        <v>36</v>
      </c>
      <c r="D30" s="12">
        <v>31</v>
      </c>
      <c r="E30" s="12">
        <v>5</v>
      </c>
      <c r="F30" s="18">
        <v>13</v>
      </c>
      <c r="G30" s="18">
        <v>13</v>
      </c>
      <c r="H30" s="19">
        <v>0</v>
      </c>
      <c r="I30" s="12">
        <v>2</v>
      </c>
      <c r="J30" s="18">
        <v>7</v>
      </c>
      <c r="K30" s="18">
        <v>22</v>
      </c>
      <c r="L30" s="19">
        <v>0</v>
      </c>
    </row>
    <row r="31" spans="2:12" ht="15">
      <c r="B31" s="58"/>
      <c r="C31" s="58" t="s">
        <v>53</v>
      </c>
      <c r="D31" s="12">
        <v>100</v>
      </c>
      <c r="E31" s="30">
        <f aca="true" t="shared" si="11" ref="E31:L31">(E30*100)/$D$30</f>
        <v>16.129032258064516</v>
      </c>
      <c r="F31" s="31">
        <f t="shared" si="11"/>
        <v>41.935483870967744</v>
      </c>
      <c r="G31" s="31">
        <f t="shared" si="11"/>
        <v>41.935483870967744</v>
      </c>
      <c r="H31" s="32">
        <f t="shared" si="11"/>
        <v>0</v>
      </c>
      <c r="I31" s="30">
        <f t="shared" si="11"/>
        <v>6.451612903225806</v>
      </c>
      <c r="J31" s="31">
        <f t="shared" si="11"/>
        <v>22.580645161290324</v>
      </c>
      <c r="K31" s="31">
        <f t="shared" si="11"/>
        <v>70.96774193548387</v>
      </c>
      <c r="L31" s="32">
        <f t="shared" si="11"/>
        <v>0</v>
      </c>
    </row>
    <row r="32" spans="2:12" ht="15">
      <c r="B32" s="10" t="s">
        <v>18</v>
      </c>
      <c r="C32" s="10" t="s">
        <v>36</v>
      </c>
      <c r="D32" s="11">
        <v>64</v>
      </c>
      <c r="E32" s="11">
        <v>21</v>
      </c>
      <c r="F32" s="16">
        <v>28</v>
      </c>
      <c r="G32" s="16">
        <v>15</v>
      </c>
      <c r="H32" s="17">
        <v>0</v>
      </c>
      <c r="I32" s="11">
        <v>2</v>
      </c>
      <c r="J32" s="16">
        <v>46</v>
      </c>
      <c r="K32" s="16">
        <v>10</v>
      </c>
      <c r="L32" s="17">
        <v>6</v>
      </c>
    </row>
    <row r="33" spans="2:12" ht="15">
      <c r="B33" s="10"/>
      <c r="C33" s="10" t="s">
        <v>53</v>
      </c>
      <c r="D33" s="11">
        <v>100</v>
      </c>
      <c r="E33" s="27">
        <f aca="true" t="shared" si="12" ref="E33:L33">(E32*100)/$D$32</f>
        <v>32.8125</v>
      </c>
      <c r="F33" s="28">
        <f t="shared" si="12"/>
        <v>43.75</v>
      </c>
      <c r="G33" s="28">
        <f t="shared" si="12"/>
        <v>23.4375</v>
      </c>
      <c r="H33" s="29">
        <f t="shared" si="12"/>
        <v>0</v>
      </c>
      <c r="I33" s="27">
        <f t="shared" si="12"/>
        <v>3.125</v>
      </c>
      <c r="J33" s="28">
        <f t="shared" si="12"/>
        <v>71.875</v>
      </c>
      <c r="K33" s="28">
        <f t="shared" si="12"/>
        <v>15.625</v>
      </c>
      <c r="L33" s="29">
        <f t="shared" si="12"/>
        <v>9.375</v>
      </c>
    </row>
    <row r="34" spans="2:12" ht="15">
      <c r="B34" s="58" t="s">
        <v>19</v>
      </c>
      <c r="C34" s="58" t="s">
        <v>36</v>
      </c>
      <c r="D34" s="12">
        <v>49</v>
      </c>
      <c r="E34" s="12">
        <v>17</v>
      </c>
      <c r="F34" s="18">
        <v>27</v>
      </c>
      <c r="G34" s="18">
        <v>5</v>
      </c>
      <c r="H34" s="19">
        <v>0</v>
      </c>
      <c r="I34" s="12">
        <v>1</v>
      </c>
      <c r="J34" s="18">
        <v>13</v>
      </c>
      <c r="K34" s="18">
        <v>23</v>
      </c>
      <c r="L34" s="19">
        <v>12</v>
      </c>
    </row>
    <row r="35" spans="2:12" ht="15">
      <c r="B35" s="58"/>
      <c r="C35" s="58" t="s">
        <v>53</v>
      </c>
      <c r="D35" s="12">
        <v>100</v>
      </c>
      <c r="E35" s="30">
        <f aca="true" t="shared" si="13" ref="E35:L35">(E34*100)/$D$34</f>
        <v>34.69387755102041</v>
      </c>
      <c r="F35" s="31">
        <f t="shared" si="13"/>
        <v>55.10204081632653</v>
      </c>
      <c r="G35" s="31">
        <f t="shared" si="13"/>
        <v>10.204081632653061</v>
      </c>
      <c r="H35" s="32">
        <f t="shared" si="13"/>
        <v>0</v>
      </c>
      <c r="I35" s="30">
        <f t="shared" si="13"/>
        <v>2.0408163265306123</v>
      </c>
      <c r="J35" s="31">
        <f t="shared" si="13"/>
        <v>26.53061224489796</v>
      </c>
      <c r="K35" s="31">
        <f t="shared" si="13"/>
        <v>46.93877551020408</v>
      </c>
      <c r="L35" s="32">
        <f t="shared" si="13"/>
        <v>24.489795918367346</v>
      </c>
    </row>
    <row r="36" spans="2:12" ht="15">
      <c r="B36" s="10" t="s">
        <v>22</v>
      </c>
      <c r="C36" s="10" t="s">
        <v>36</v>
      </c>
      <c r="D36" s="11">
        <v>40</v>
      </c>
      <c r="E36" s="11">
        <v>1</v>
      </c>
      <c r="F36" s="16">
        <v>15</v>
      </c>
      <c r="G36" s="16">
        <v>24</v>
      </c>
      <c r="H36" s="17">
        <v>0</v>
      </c>
      <c r="I36" s="11">
        <v>0</v>
      </c>
      <c r="J36" s="16">
        <v>18</v>
      </c>
      <c r="K36" s="16">
        <v>18</v>
      </c>
      <c r="L36" s="17">
        <v>4</v>
      </c>
    </row>
    <row r="37" spans="2:12" ht="15">
      <c r="B37" s="10"/>
      <c r="C37" s="10" t="s">
        <v>53</v>
      </c>
      <c r="D37" s="11">
        <v>100</v>
      </c>
      <c r="E37" s="27">
        <f aca="true" t="shared" si="14" ref="E37:L37">(E36*100)/$D$36</f>
        <v>2.5</v>
      </c>
      <c r="F37" s="28">
        <f t="shared" si="14"/>
        <v>37.5</v>
      </c>
      <c r="G37" s="28">
        <f t="shared" si="14"/>
        <v>60</v>
      </c>
      <c r="H37" s="29">
        <f t="shared" si="14"/>
        <v>0</v>
      </c>
      <c r="I37" s="27">
        <f t="shared" si="14"/>
        <v>0</v>
      </c>
      <c r="J37" s="28">
        <f t="shared" si="14"/>
        <v>45</v>
      </c>
      <c r="K37" s="28">
        <f t="shared" si="14"/>
        <v>45</v>
      </c>
      <c r="L37" s="29">
        <f t="shared" si="14"/>
        <v>10</v>
      </c>
    </row>
    <row r="38" spans="2:12" ht="15">
      <c r="B38" s="58" t="s">
        <v>23</v>
      </c>
      <c r="C38" s="58" t="s">
        <v>36</v>
      </c>
      <c r="D38" s="12">
        <v>61</v>
      </c>
      <c r="E38" s="12">
        <v>33</v>
      </c>
      <c r="F38" s="18">
        <v>20</v>
      </c>
      <c r="G38" s="18">
        <v>8</v>
      </c>
      <c r="H38" s="19">
        <v>0</v>
      </c>
      <c r="I38" s="12">
        <v>14</v>
      </c>
      <c r="J38" s="18">
        <v>20</v>
      </c>
      <c r="K38" s="18">
        <v>13</v>
      </c>
      <c r="L38" s="19">
        <v>14</v>
      </c>
    </row>
    <row r="39" spans="2:12" ht="15">
      <c r="B39" s="58"/>
      <c r="C39" s="58" t="s">
        <v>53</v>
      </c>
      <c r="D39" s="12">
        <v>100</v>
      </c>
      <c r="E39" s="30">
        <f aca="true" t="shared" si="15" ref="E39:L39">(E38*100)/$D$38</f>
        <v>54.09836065573771</v>
      </c>
      <c r="F39" s="31">
        <f t="shared" si="15"/>
        <v>32.78688524590164</v>
      </c>
      <c r="G39" s="31">
        <f t="shared" si="15"/>
        <v>13.114754098360656</v>
      </c>
      <c r="H39" s="32">
        <f t="shared" si="15"/>
        <v>0</v>
      </c>
      <c r="I39" s="30">
        <f t="shared" si="15"/>
        <v>22.950819672131146</v>
      </c>
      <c r="J39" s="31">
        <f t="shared" si="15"/>
        <v>32.78688524590164</v>
      </c>
      <c r="K39" s="31">
        <f t="shared" si="15"/>
        <v>21.311475409836067</v>
      </c>
      <c r="L39" s="32">
        <f t="shared" si="15"/>
        <v>22.950819672131146</v>
      </c>
    </row>
    <row r="40" spans="2:12" ht="15">
      <c r="B40" s="10" t="s">
        <v>51</v>
      </c>
      <c r="C40" s="10" t="s">
        <v>36</v>
      </c>
      <c r="D40" s="11">
        <v>15</v>
      </c>
      <c r="E40" s="11">
        <v>1</v>
      </c>
      <c r="F40" s="16">
        <v>6</v>
      </c>
      <c r="G40" s="16">
        <v>8</v>
      </c>
      <c r="H40" s="17">
        <v>0</v>
      </c>
      <c r="I40" s="11">
        <v>0</v>
      </c>
      <c r="J40" s="16">
        <v>5</v>
      </c>
      <c r="K40" s="16">
        <v>10</v>
      </c>
      <c r="L40" s="17">
        <v>0</v>
      </c>
    </row>
    <row r="41" spans="2:12" ht="15">
      <c r="B41" s="10"/>
      <c r="C41" s="10" t="s">
        <v>53</v>
      </c>
      <c r="D41" s="11">
        <v>100</v>
      </c>
      <c r="E41" s="27">
        <f aca="true" t="shared" si="16" ref="E41:L41">(E40*100)/$D$40</f>
        <v>6.666666666666667</v>
      </c>
      <c r="F41" s="28">
        <f t="shared" si="16"/>
        <v>40</v>
      </c>
      <c r="G41" s="28">
        <f t="shared" si="16"/>
        <v>53.333333333333336</v>
      </c>
      <c r="H41" s="29">
        <f t="shared" si="16"/>
        <v>0</v>
      </c>
      <c r="I41" s="27">
        <f t="shared" si="16"/>
        <v>0</v>
      </c>
      <c r="J41" s="28">
        <f t="shared" si="16"/>
        <v>33.333333333333336</v>
      </c>
      <c r="K41" s="28">
        <f t="shared" si="16"/>
        <v>66.66666666666667</v>
      </c>
      <c r="L41" s="29">
        <f t="shared" si="16"/>
        <v>0</v>
      </c>
    </row>
    <row r="42" spans="2:12" ht="15">
      <c r="B42" s="58" t="s">
        <v>25</v>
      </c>
      <c r="C42" s="58" t="s">
        <v>36</v>
      </c>
      <c r="D42" s="12">
        <v>65</v>
      </c>
      <c r="E42" s="12">
        <v>26</v>
      </c>
      <c r="F42" s="18">
        <v>29</v>
      </c>
      <c r="G42" s="18">
        <v>9</v>
      </c>
      <c r="H42" s="19">
        <v>1</v>
      </c>
      <c r="I42" s="12">
        <v>13</v>
      </c>
      <c r="J42" s="18">
        <v>32</v>
      </c>
      <c r="K42" s="18">
        <v>17</v>
      </c>
      <c r="L42" s="19">
        <v>3</v>
      </c>
    </row>
    <row r="43" spans="2:12" ht="15">
      <c r="B43" s="58"/>
      <c r="C43" s="58" t="s">
        <v>53</v>
      </c>
      <c r="D43" s="12">
        <v>100</v>
      </c>
      <c r="E43" s="30">
        <f aca="true" t="shared" si="17" ref="E43:L43">(E42*100)/$D$42</f>
        <v>40</v>
      </c>
      <c r="F43" s="31">
        <f t="shared" si="17"/>
        <v>44.61538461538461</v>
      </c>
      <c r="G43" s="31">
        <f t="shared" si="17"/>
        <v>13.846153846153847</v>
      </c>
      <c r="H43" s="32">
        <f t="shared" si="17"/>
        <v>1.5384615384615385</v>
      </c>
      <c r="I43" s="30">
        <f t="shared" si="17"/>
        <v>20</v>
      </c>
      <c r="J43" s="31">
        <f t="shared" si="17"/>
        <v>49.23076923076923</v>
      </c>
      <c r="K43" s="31">
        <f t="shared" si="17"/>
        <v>26.153846153846153</v>
      </c>
      <c r="L43" s="32">
        <f t="shared" si="17"/>
        <v>4.615384615384615</v>
      </c>
    </row>
    <row r="44" spans="2:12" ht="15">
      <c r="B44" s="10" t="s">
        <v>26</v>
      </c>
      <c r="C44" s="10" t="s">
        <v>36</v>
      </c>
      <c r="D44" s="11">
        <v>21</v>
      </c>
      <c r="E44" s="11">
        <v>2</v>
      </c>
      <c r="F44" s="16">
        <v>10</v>
      </c>
      <c r="G44" s="16">
        <v>9</v>
      </c>
      <c r="H44" s="17">
        <v>0</v>
      </c>
      <c r="I44" s="11">
        <v>0</v>
      </c>
      <c r="J44" s="16">
        <v>0</v>
      </c>
      <c r="K44" s="16">
        <v>21</v>
      </c>
      <c r="L44" s="17">
        <v>0</v>
      </c>
    </row>
    <row r="45" spans="2:12" ht="15">
      <c r="B45" s="10"/>
      <c r="C45" s="10" t="s">
        <v>53</v>
      </c>
      <c r="D45" s="11">
        <v>100</v>
      </c>
      <c r="E45" s="27">
        <f aca="true" t="shared" si="18" ref="E45:L45">(E44*100)/$D$44</f>
        <v>9.523809523809524</v>
      </c>
      <c r="F45" s="28">
        <f t="shared" si="18"/>
        <v>47.61904761904762</v>
      </c>
      <c r="G45" s="28">
        <f t="shared" si="18"/>
        <v>42.857142857142854</v>
      </c>
      <c r="H45" s="29">
        <f t="shared" si="18"/>
        <v>0</v>
      </c>
      <c r="I45" s="27">
        <f t="shared" si="18"/>
        <v>0</v>
      </c>
      <c r="J45" s="28">
        <f t="shared" si="18"/>
        <v>0</v>
      </c>
      <c r="K45" s="28">
        <f t="shared" si="18"/>
        <v>100</v>
      </c>
      <c r="L45" s="29">
        <f t="shared" si="18"/>
        <v>0</v>
      </c>
    </row>
    <row r="46" spans="2:12" ht="15">
      <c r="B46" s="58" t="s">
        <v>27</v>
      </c>
      <c r="C46" s="58" t="s">
        <v>36</v>
      </c>
      <c r="D46" s="12">
        <v>16</v>
      </c>
      <c r="E46" s="12">
        <v>4</v>
      </c>
      <c r="F46" s="18">
        <v>3</v>
      </c>
      <c r="G46" s="18">
        <v>9</v>
      </c>
      <c r="H46" s="19">
        <v>0</v>
      </c>
      <c r="I46" s="12">
        <v>1</v>
      </c>
      <c r="J46" s="18">
        <v>3</v>
      </c>
      <c r="K46" s="18">
        <v>12</v>
      </c>
      <c r="L46" s="19">
        <v>0</v>
      </c>
    </row>
    <row r="47" spans="2:12" ht="15">
      <c r="B47" s="58"/>
      <c r="C47" s="58" t="s">
        <v>53</v>
      </c>
      <c r="D47" s="12">
        <v>100</v>
      </c>
      <c r="E47" s="30">
        <f aca="true" t="shared" si="19" ref="E47:L47">(E46*100)/$D$46</f>
        <v>25</v>
      </c>
      <c r="F47" s="31">
        <f t="shared" si="19"/>
        <v>18.75</v>
      </c>
      <c r="G47" s="31">
        <f t="shared" si="19"/>
        <v>56.25</v>
      </c>
      <c r="H47" s="32">
        <f t="shared" si="19"/>
        <v>0</v>
      </c>
      <c r="I47" s="30">
        <f t="shared" si="19"/>
        <v>6.25</v>
      </c>
      <c r="J47" s="31">
        <f t="shared" si="19"/>
        <v>18.75</v>
      </c>
      <c r="K47" s="31">
        <f t="shared" si="19"/>
        <v>75</v>
      </c>
      <c r="L47" s="32">
        <f t="shared" si="19"/>
        <v>0</v>
      </c>
    </row>
    <row r="48" spans="2:12" ht="15">
      <c r="B48" s="10" t="s">
        <v>28</v>
      </c>
      <c r="C48" s="10" t="s">
        <v>36</v>
      </c>
      <c r="D48" s="11">
        <v>18</v>
      </c>
      <c r="E48" s="11">
        <v>1</v>
      </c>
      <c r="F48" s="16">
        <v>8</v>
      </c>
      <c r="G48" s="16">
        <v>9</v>
      </c>
      <c r="H48" s="17">
        <v>0</v>
      </c>
      <c r="I48" s="11">
        <v>0</v>
      </c>
      <c r="J48" s="16">
        <v>2</v>
      </c>
      <c r="K48" s="16">
        <v>16</v>
      </c>
      <c r="L48" s="17">
        <v>0</v>
      </c>
    </row>
    <row r="49" spans="2:12" ht="15">
      <c r="B49" s="10"/>
      <c r="C49" s="10" t="s">
        <v>53</v>
      </c>
      <c r="D49" s="11">
        <v>100</v>
      </c>
      <c r="E49" s="27">
        <f aca="true" t="shared" si="20" ref="E49:L49">(E48*100)/$D$48</f>
        <v>5.555555555555555</v>
      </c>
      <c r="F49" s="28">
        <f t="shared" si="20"/>
        <v>44.44444444444444</v>
      </c>
      <c r="G49" s="28">
        <f t="shared" si="20"/>
        <v>50</v>
      </c>
      <c r="H49" s="29">
        <f t="shared" si="20"/>
        <v>0</v>
      </c>
      <c r="I49" s="27">
        <f t="shared" si="20"/>
        <v>0</v>
      </c>
      <c r="J49" s="28">
        <f t="shared" si="20"/>
        <v>11.11111111111111</v>
      </c>
      <c r="K49" s="28">
        <f t="shared" si="20"/>
        <v>88.88888888888889</v>
      </c>
      <c r="L49" s="29">
        <f t="shared" si="20"/>
        <v>0</v>
      </c>
    </row>
    <row r="50" spans="2:12" ht="15">
      <c r="B50" s="58" t="s">
        <v>30</v>
      </c>
      <c r="C50" s="58" t="s">
        <v>36</v>
      </c>
      <c r="D50" s="12">
        <v>50</v>
      </c>
      <c r="E50" s="12">
        <v>9</v>
      </c>
      <c r="F50" s="18">
        <v>10</v>
      </c>
      <c r="G50" s="18">
        <v>31</v>
      </c>
      <c r="H50" s="19">
        <v>0</v>
      </c>
      <c r="I50" s="12">
        <v>3</v>
      </c>
      <c r="J50" s="18">
        <v>10</v>
      </c>
      <c r="K50" s="18">
        <v>32</v>
      </c>
      <c r="L50" s="19">
        <v>5</v>
      </c>
    </row>
    <row r="51" spans="2:12" ht="15">
      <c r="B51" s="58"/>
      <c r="C51" s="58" t="s">
        <v>53</v>
      </c>
      <c r="D51" s="12">
        <v>100</v>
      </c>
      <c r="E51" s="30">
        <f aca="true" t="shared" si="21" ref="E51:L51">(E50*100)/$D$50</f>
        <v>18</v>
      </c>
      <c r="F51" s="31">
        <f t="shared" si="21"/>
        <v>20</v>
      </c>
      <c r="G51" s="31">
        <f t="shared" si="21"/>
        <v>62</v>
      </c>
      <c r="H51" s="32">
        <f t="shared" si="21"/>
        <v>0</v>
      </c>
      <c r="I51" s="30">
        <f t="shared" si="21"/>
        <v>6</v>
      </c>
      <c r="J51" s="31">
        <f t="shared" si="21"/>
        <v>20</v>
      </c>
      <c r="K51" s="31">
        <f t="shared" si="21"/>
        <v>64</v>
      </c>
      <c r="L51" s="32">
        <f t="shared" si="21"/>
        <v>10</v>
      </c>
    </row>
    <row r="52" spans="2:12" ht="15">
      <c r="B52" s="10" t="s">
        <v>31</v>
      </c>
      <c r="C52" s="10" t="s">
        <v>36</v>
      </c>
      <c r="D52" s="11">
        <v>17</v>
      </c>
      <c r="E52" s="11">
        <v>6</v>
      </c>
      <c r="F52" s="16">
        <v>2</v>
      </c>
      <c r="G52" s="16">
        <v>6</v>
      </c>
      <c r="H52" s="17">
        <v>3</v>
      </c>
      <c r="I52" s="11">
        <v>2</v>
      </c>
      <c r="J52" s="16">
        <v>3</v>
      </c>
      <c r="K52" s="16">
        <v>11</v>
      </c>
      <c r="L52" s="17">
        <v>1</v>
      </c>
    </row>
    <row r="53" spans="2:12" ht="15">
      <c r="B53" s="10"/>
      <c r="C53" s="10" t="s">
        <v>53</v>
      </c>
      <c r="D53" s="11">
        <v>100</v>
      </c>
      <c r="E53" s="27">
        <f aca="true" t="shared" si="22" ref="E53:L53">(E52*100)/$D$52</f>
        <v>35.294117647058826</v>
      </c>
      <c r="F53" s="28">
        <f t="shared" si="22"/>
        <v>11.764705882352942</v>
      </c>
      <c r="G53" s="28">
        <f t="shared" si="22"/>
        <v>35.294117647058826</v>
      </c>
      <c r="H53" s="29">
        <f t="shared" si="22"/>
        <v>17.647058823529413</v>
      </c>
      <c r="I53" s="27">
        <f t="shared" si="22"/>
        <v>11.764705882352942</v>
      </c>
      <c r="J53" s="28">
        <f t="shared" si="22"/>
        <v>17.647058823529413</v>
      </c>
      <c r="K53" s="28">
        <f t="shared" si="22"/>
        <v>64.70588235294117</v>
      </c>
      <c r="L53" s="29">
        <f t="shared" si="22"/>
        <v>5.882352941176471</v>
      </c>
    </row>
    <row r="54" spans="2:12" ht="15">
      <c r="B54" s="58" t="s">
        <v>37</v>
      </c>
      <c r="C54" s="58" t="s">
        <v>36</v>
      </c>
      <c r="D54" s="12">
        <v>26</v>
      </c>
      <c r="E54" s="12">
        <v>6</v>
      </c>
      <c r="F54" s="18">
        <v>11</v>
      </c>
      <c r="G54" s="18">
        <v>7</v>
      </c>
      <c r="H54" s="19">
        <v>2</v>
      </c>
      <c r="I54" s="12">
        <v>0</v>
      </c>
      <c r="J54" s="18">
        <v>1</v>
      </c>
      <c r="K54" s="18">
        <v>24</v>
      </c>
      <c r="L54" s="19">
        <v>1</v>
      </c>
    </row>
    <row r="55" spans="2:12" ht="15">
      <c r="B55" s="58"/>
      <c r="C55" s="58" t="s">
        <v>53</v>
      </c>
      <c r="D55" s="12">
        <v>100</v>
      </c>
      <c r="E55" s="30">
        <f aca="true" t="shared" si="23" ref="E55:L55">(E54*100)/$D$54</f>
        <v>23.076923076923077</v>
      </c>
      <c r="F55" s="31">
        <f t="shared" si="23"/>
        <v>42.30769230769231</v>
      </c>
      <c r="G55" s="31">
        <f t="shared" si="23"/>
        <v>26.923076923076923</v>
      </c>
      <c r="H55" s="32">
        <f t="shared" si="23"/>
        <v>7.6923076923076925</v>
      </c>
      <c r="I55" s="30">
        <f t="shared" si="23"/>
        <v>0</v>
      </c>
      <c r="J55" s="31">
        <f t="shared" si="23"/>
        <v>3.8461538461538463</v>
      </c>
      <c r="K55" s="31">
        <f t="shared" si="23"/>
        <v>92.3076923076923</v>
      </c>
      <c r="L55" s="32">
        <f t="shared" si="23"/>
        <v>3.8461538461538463</v>
      </c>
    </row>
    <row r="56" spans="2:12" ht="15">
      <c r="B56" s="102" t="s">
        <v>60</v>
      </c>
      <c r="C56" s="57" t="s">
        <v>36</v>
      </c>
      <c r="D56" s="63">
        <f>(D8+D10+D12+D14+D16+D18+D20+D22+D24+D26+D28+D30+D32+D34+D36+D38+D40+D42+D44+D46+D48+D50+D52+D54)</f>
        <v>965</v>
      </c>
      <c r="E56" s="70">
        <f aca="true" t="shared" si="24" ref="E56:L56">(E8+E10+E12+E14+E16+E18+E20+E22+E24+E26+E28+E30+E32+E34+E36+E38+E40+E42+E44+E46+E48+E50+E52+E54)</f>
        <v>323</v>
      </c>
      <c r="F56" s="70">
        <f t="shared" si="24"/>
        <v>300</v>
      </c>
      <c r="G56" s="70">
        <f t="shared" si="24"/>
        <v>333</v>
      </c>
      <c r="H56" s="64">
        <f t="shared" si="24"/>
        <v>9</v>
      </c>
      <c r="I56" s="70">
        <f t="shared" si="24"/>
        <v>78</v>
      </c>
      <c r="J56" s="70">
        <f t="shared" si="24"/>
        <v>341</v>
      </c>
      <c r="K56" s="70">
        <f t="shared" si="24"/>
        <v>433</v>
      </c>
      <c r="L56" s="64">
        <f t="shared" si="24"/>
        <v>113</v>
      </c>
    </row>
    <row r="57" spans="2:12" ht="15">
      <c r="B57" s="102"/>
      <c r="C57" s="57" t="s">
        <v>53</v>
      </c>
      <c r="D57" s="63">
        <v>100</v>
      </c>
      <c r="E57" s="71">
        <f>((E56*100)/D56)</f>
        <v>33.47150259067357</v>
      </c>
      <c r="F57" s="71">
        <f>((F56*100)/D56)</f>
        <v>31.088082901554404</v>
      </c>
      <c r="G57" s="71">
        <f>((G56*100)/D56)</f>
        <v>34.50777202072539</v>
      </c>
      <c r="H57" s="65">
        <f>((H56*100)/D56)</f>
        <v>0.9326424870466321</v>
      </c>
      <c r="I57" s="71">
        <f>((I56*100)/D56)</f>
        <v>8.082901554404145</v>
      </c>
      <c r="J57" s="71">
        <f>((J56*100)/D56)</f>
        <v>35.33678756476684</v>
      </c>
      <c r="K57" s="71">
        <f>((K56*100)/D56)</f>
        <v>44.870466321243526</v>
      </c>
      <c r="L57" s="65">
        <f>((L56*100)/D56)</f>
        <v>11.709844559585493</v>
      </c>
    </row>
    <row r="58" spans="2:12" ht="15">
      <c r="B58" s="58" t="s">
        <v>8</v>
      </c>
      <c r="C58" s="58" t="s">
        <v>36</v>
      </c>
      <c r="D58" s="12">
        <v>18</v>
      </c>
      <c r="E58" s="12">
        <v>5</v>
      </c>
      <c r="F58" s="18">
        <v>11</v>
      </c>
      <c r="G58" s="18">
        <v>1</v>
      </c>
      <c r="H58" s="19">
        <v>1</v>
      </c>
      <c r="I58" s="12">
        <v>4</v>
      </c>
      <c r="J58" s="18">
        <v>7</v>
      </c>
      <c r="K58" s="18">
        <v>6</v>
      </c>
      <c r="L58" s="19">
        <v>1</v>
      </c>
    </row>
    <row r="59" spans="2:12" ht="15">
      <c r="B59" s="58"/>
      <c r="C59" s="58" t="s">
        <v>53</v>
      </c>
      <c r="D59" s="12">
        <v>100</v>
      </c>
      <c r="E59" s="24">
        <f aca="true" t="shared" si="25" ref="E59:L59">(E58*100)/$D$58</f>
        <v>27.77777777777778</v>
      </c>
      <c r="F59" s="25">
        <f t="shared" si="25"/>
        <v>61.111111111111114</v>
      </c>
      <c r="G59" s="25">
        <f t="shared" si="25"/>
        <v>5.555555555555555</v>
      </c>
      <c r="H59" s="26">
        <f t="shared" si="25"/>
        <v>5.555555555555555</v>
      </c>
      <c r="I59" s="24">
        <f t="shared" si="25"/>
        <v>22.22222222222222</v>
      </c>
      <c r="J59" s="25">
        <f t="shared" si="25"/>
        <v>38.888888888888886</v>
      </c>
      <c r="K59" s="25">
        <f t="shared" si="25"/>
        <v>33.333333333333336</v>
      </c>
      <c r="L59" s="26">
        <f t="shared" si="25"/>
        <v>5.555555555555555</v>
      </c>
    </row>
    <row r="60" spans="2:12" ht="15">
      <c r="B60" s="10" t="s">
        <v>9</v>
      </c>
      <c r="C60" s="10" t="s">
        <v>36</v>
      </c>
      <c r="D60" s="11">
        <v>2</v>
      </c>
      <c r="E60" s="11">
        <v>0</v>
      </c>
      <c r="F60" s="16">
        <v>0</v>
      </c>
      <c r="G60" s="16">
        <v>2</v>
      </c>
      <c r="H60" s="17">
        <v>0</v>
      </c>
      <c r="I60" s="11">
        <v>0</v>
      </c>
      <c r="J60" s="16">
        <v>2</v>
      </c>
      <c r="K60" s="16">
        <v>0</v>
      </c>
      <c r="L60" s="17">
        <v>0</v>
      </c>
    </row>
    <row r="61" spans="2:12" ht="15">
      <c r="B61" s="10"/>
      <c r="C61" s="10" t="s">
        <v>53</v>
      </c>
      <c r="D61" s="11">
        <v>100</v>
      </c>
      <c r="E61" s="27">
        <f aca="true" t="shared" si="26" ref="E61:L61">(E60*100)/$D$60</f>
        <v>0</v>
      </c>
      <c r="F61" s="28">
        <f t="shared" si="26"/>
        <v>0</v>
      </c>
      <c r="G61" s="28">
        <f t="shared" si="26"/>
        <v>100</v>
      </c>
      <c r="H61" s="29">
        <f t="shared" si="26"/>
        <v>0</v>
      </c>
      <c r="I61" s="27">
        <f t="shared" si="26"/>
        <v>0</v>
      </c>
      <c r="J61" s="28">
        <f t="shared" si="26"/>
        <v>100</v>
      </c>
      <c r="K61" s="28">
        <f t="shared" si="26"/>
        <v>0</v>
      </c>
      <c r="L61" s="29">
        <f t="shared" si="26"/>
        <v>0</v>
      </c>
    </row>
    <row r="62" spans="2:12" ht="15">
      <c r="B62" s="58" t="s">
        <v>10</v>
      </c>
      <c r="C62" s="58" t="s">
        <v>36</v>
      </c>
      <c r="D62" s="12">
        <v>10</v>
      </c>
      <c r="E62" s="12">
        <v>0</v>
      </c>
      <c r="F62" s="18">
        <v>4</v>
      </c>
      <c r="G62" s="18">
        <v>3</v>
      </c>
      <c r="H62" s="19">
        <v>3</v>
      </c>
      <c r="I62" s="12">
        <v>2</v>
      </c>
      <c r="J62" s="18">
        <v>7</v>
      </c>
      <c r="K62" s="18">
        <v>1</v>
      </c>
      <c r="L62" s="19">
        <v>0</v>
      </c>
    </row>
    <row r="63" spans="2:12" ht="15">
      <c r="B63" s="58"/>
      <c r="C63" s="58" t="s">
        <v>53</v>
      </c>
      <c r="D63" s="12">
        <v>100</v>
      </c>
      <c r="E63" s="30">
        <f aca="true" t="shared" si="27" ref="E63:L63">(E62*100)/$D$62</f>
        <v>0</v>
      </c>
      <c r="F63" s="31">
        <f t="shared" si="27"/>
        <v>40</v>
      </c>
      <c r="G63" s="31">
        <f t="shared" si="27"/>
        <v>30</v>
      </c>
      <c r="H63" s="32">
        <f t="shared" si="27"/>
        <v>30</v>
      </c>
      <c r="I63" s="30">
        <f t="shared" si="27"/>
        <v>20</v>
      </c>
      <c r="J63" s="31">
        <f t="shared" si="27"/>
        <v>70</v>
      </c>
      <c r="K63" s="31">
        <f t="shared" si="27"/>
        <v>10</v>
      </c>
      <c r="L63" s="32">
        <f t="shared" si="27"/>
        <v>0</v>
      </c>
    </row>
    <row r="64" spans="2:12" ht="15">
      <c r="B64" s="10" t="s">
        <v>11</v>
      </c>
      <c r="C64" s="10" t="s">
        <v>36</v>
      </c>
      <c r="D64" s="11">
        <v>3</v>
      </c>
      <c r="E64" s="11">
        <v>0</v>
      </c>
      <c r="F64" s="16">
        <v>3</v>
      </c>
      <c r="G64" s="16">
        <v>0</v>
      </c>
      <c r="H64" s="17">
        <v>0</v>
      </c>
      <c r="I64" s="11">
        <v>0</v>
      </c>
      <c r="J64" s="16">
        <v>3</v>
      </c>
      <c r="K64" s="16">
        <v>0</v>
      </c>
      <c r="L64" s="17">
        <v>0</v>
      </c>
    </row>
    <row r="65" spans="2:12" ht="15">
      <c r="B65" s="10"/>
      <c r="C65" s="10" t="s">
        <v>53</v>
      </c>
      <c r="D65" s="11">
        <v>100</v>
      </c>
      <c r="E65" s="27">
        <f aca="true" t="shared" si="28" ref="E65:L65">(E64*100)/$D$64</f>
        <v>0</v>
      </c>
      <c r="F65" s="28">
        <f t="shared" si="28"/>
        <v>100</v>
      </c>
      <c r="G65" s="28">
        <f t="shared" si="28"/>
        <v>0</v>
      </c>
      <c r="H65" s="29">
        <f t="shared" si="28"/>
        <v>0</v>
      </c>
      <c r="I65" s="27">
        <f t="shared" si="28"/>
        <v>0</v>
      </c>
      <c r="J65" s="28">
        <f t="shared" si="28"/>
        <v>100</v>
      </c>
      <c r="K65" s="28">
        <f t="shared" si="28"/>
        <v>0</v>
      </c>
      <c r="L65" s="29">
        <f t="shared" si="28"/>
        <v>0</v>
      </c>
    </row>
    <row r="66" spans="2:12" ht="15">
      <c r="B66" s="58" t="s">
        <v>12</v>
      </c>
      <c r="C66" s="58" t="s">
        <v>36</v>
      </c>
      <c r="D66" s="12">
        <v>17</v>
      </c>
      <c r="E66" s="12">
        <v>14</v>
      </c>
      <c r="F66" s="18">
        <v>3</v>
      </c>
      <c r="G66" s="18">
        <v>0</v>
      </c>
      <c r="H66" s="19">
        <v>0</v>
      </c>
      <c r="I66" s="12">
        <v>4</v>
      </c>
      <c r="J66" s="18">
        <v>13</v>
      </c>
      <c r="K66" s="18">
        <v>0</v>
      </c>
      <c r="L66" s="19">
        <v>0</v>
      </c>
    </row>
    <row r="67" spans="2:12" ht="15">
      <c r="B67" s="58"/>
      <c r="C67" s="58" t="s">
        <v>53</v>
      </c>
      <c r="D67" s="12">
        <v>100</v>
      </c>
      <c r="E67" s="30">
        <f aca="true" t="shared" si="29" ref="E67:L67">(E66*100)/$D$66</f>
        <v>82.3529411764706</v>
      </c>
      <c r="F67" s="31">
        <f t="shared" si="29"/>
        <v>17.647058823529413</v>
      </c>
      <c r="G67" s="31">
        <f t="shared" si="29"/>
        <v>0</v>
      </c>
      <c r="H67" s="32">
        <f t="shared" si="29"/>
        <v>0</v>
      </c>
      <c r="I67" s="30">
        <f t="shared" si="29"/>
        <v>23.529411764705884</v>
      </c>
      <c r="J67" s="31">
        <f t="shared" si="29"/>
        <v>76.47058823529412</v>
      </c>
      <c r="K67" s="31">
        <f t="shared" si="29"/>
        <v>0</v>
      </c>
      <c r="L67" s="32">
        <f t="shared" si="29"/>
        <v>0</v>
      </c>
    </row>
    <row r="68" spans="2:12" ht="15">
      <c r="B68" s="10" t="s">
        <v>13</v>
      </c>
      <c r="C68" s="10" t="s">
        <v>36</v>
      </c>
      <c r="D68" s="11">
        <v>20</v>
      </c>
      <c r="E68" s="11">
        <v>1</v>
      </c>
      <c r="F68" s="16">
        <v>13</v>
      </c>
      <c r="G68" s="16">
        <v>6</v>
      </c>
      <c r="H68" s="17">
        <v>0</v>
      </c>
      <c r="I68" s="11">
        <v>0</v>
      </c>
      <c r="J68" s="16">
        <v>16</v>
      </c>
      <c r="K68" s="16">
        <v>3</v>
      </c>
      <c r="L68" s="17">
        <v>1</v>
      </c>
    </row>
    <row r="69" spans="2:12" ht="15">
      <c r="B69" s="10"/>
      <c r="C69" s="10" t="s">
        <v>53</v>
      </c>
      <c r="D69" s="11">
        <v>100</v>
      </c>
      <c r="E69" s="27">
        <f aca="true" t="shared" si="30" ref="E69:L69">(E68*100)/$D$68</f>
        <v>5</v>
      </c>
      <c r="F69" s="28">
        <f t="shared" si="30"/>
        <v>65</v>
      </c>
      <c r="G69" s="28">
        <f t="shared" si="30"/>
        <v>30</v>
      </c>
      <c r="H69" s="29">
        <f t="shared" si="30"/>
        <v>0</v>
      </c>
      <c r="I69" s="27">
        <f t="shared" si="30"/>
        <v>0</v>
      </c>
      <c r="J69" s="28">
        <f t="shared" si="30"/>
        <v>80</v>
      </c>
      <c r="K69" s="28">
        <f t="shared" si="30"/>
        <v>15</v>
      </c>
      <c r="L69" s="29">
        <f t="shared" si="30"/>
        <v>5</v>
      </c>
    </row>
    <row r="70" spans="2:12" ht="15">
      <c r="B70" s="58" t="s">
        <v>46</v>
      </c>
      <c r="C70" s="58" t="s">
        <v>36</v>
      </c>
      <c r="D70" s="12">
        <v>6</v>
      </c>
      <c r="E70" s="12">
        <v>0</v>
      </c>
      <c r="F70" s="18">
        <v>6</v>
      </c>
      <c r="G70" s="18">
        <v>0</v>
      </c>
      <c r="H70" s="19">
        <v>0</v>
      </c>
      <c r="I70" s="12">
        <v>0</v>
      </c>
      <c r="J70" s="18">
        <v>6</v>
      </c>
      <c r="K70" s="18">
        <v>0</v>
      </c>
      <c r="L70" s="19">
        <v>0</v>
      </c>
    </row>
    <row r="71" spans="2:12" ht="15">
      <c r="B71" s="58"/>
      <c r="C71" s="58" t="s">
        <v>53</v>
      </c>
      <c r="D71" s="12">
        <v>100</v>
      </c>
      <c r="E71" s="30">
        <f aca="true" t="shared" si="31" ref="E71:L71">(E70*100)/$D$70</f>
        <v>0</v>
      </c>
      <c r="F71" s="31">
        <f t="shared" si="31"/>
        <v>100</v>
      </c>
      <c r="G71" s="31">
        <f t="shared" si="31"/>
        <v>0</v>
      </c>
      <c r="H71" s="32">
        <f t="shared" si="31"/>
        <v>0</v>
      </c>
      <c r="I71" s="30">
        <f t="shared" si="31"/>
        <v>0</v>
      </c>
      <c r="J71" s="31">
        <f t="shared" si="31"/>
        <v>100</v>
      </c>
      <c r="K71" s="31">
        <f t="shared" si="31"/>
        <v>0</v>
      </c>
      <c r="L71" s="32">
        <f t="shared" si="31"/>
        <v>0</v>
      </c>
    </row>
    <row r="72" spans="2:12" ht="15">
      <c r="B72" s="10" t="s">
        <v>34</v>
      </c>
      <c r="C72" s="10" t="s">
        <v>36</v>
      </c>
      <c r="D72" s="11">
        <v>7</v>
      </c>
      <c r="E72" s="11">
        <v>3</v>
      </c>
      <c r="F72" s="16">
        <v>1</v>
      </c>
      <c r="G72" s="16">
        <v>3</v>
      </c>
      <c r="H72" s="17">
        <v>0</v>
      </c>
      <c r="I72" s="11">
        <v>0</v>
      </c>
      <c r="J72" s="16">
        <v>3</v>
      </c>
      <c r="K72" s="16">
        <v>3</v>
      </c>
      <c r="L72" s="17">
        <v>1</v>
      </c>
    </row>
    <row r="73" spans="2:12" ht="15">
      <c r="B73" s="10"/>
      <c r="C73" s="10" t="s">
        <v>53</v>
      </c>
      <c r="D73" s="11">
        <v>100</v>
      </c>
      <c r="E73" s="27">
        <f aca="true" t="shared" si="32" ref="E73:L73">(E72*100)/$D$72</f>
        <v>42.857142857142854</v>
      </c>
      <c r="F73" s="28">
        <f t="shared" si="32"/>
        <v>14.285714285714286</v>
      </c>
      <c r="G73" s="28">
        <f t="shared" si="32"/>
        <v>42.857142857142854</v>
      </c>
      <c r="H73" s="29">
        <f t="shared" si="32"/>
        <v>0</v>
      </c>
      <c r="I73" s="27">
        <f t="shared" si="32"/>
        <v>0</v>
      </c>
      <c r="J73" s="28">
        <f t="shared" si="32"/>
        <v>42.857142857142854</v>
      </c>
      <c r="K73" s="28">
        <f t="shared" si="32"/>
        <v>42.857142857142854</v>
      </c>
      <c r="L73" s="29">
        <f t="shared" si="32"/>
        <v>14.285714285714286</v>
      </c>
    </row>
    <row r="74" spans="2:12" ht="15">
      <c r="B74" s="58" t="s">
        <v>17</v>
      </c>
      <c r="C74" s="58" t="s">
        <v>36</v>
      </c>
      <c r="D74" s="12">
        <v>128</v>
      </c>
      <c r="E74" s="12">
        <v>89</v>
      </c>
      <c r="F74" s="18">
        <v>36</v>
      </c>
      <c r="G74" s="18">
        <v>3</v>
      </c>
      <c r="H74" s="19">
        <v>0</v>
      </c>
      <c r="I74" s="12">
        <v>34</v>
      </c>
      <c r="J74" s="18">
        <v>78</v>
      </c>
      <c r="K74" s="18">
        <v>13</v>
      </c>
      <c r="L74" s="19">
        <v>3</v>
      </c>
    </row>
    <row r="75" spans="2:12" ht="15">
      <c r="B75" s="58"/>
      <c r="C75" s="58" t="s">
        <v>53</v>
      </c>
      <c r="D75" s="12">
        <v>100</v>
      </c>
      <c r="E75" s="30">
        <f aca="true" t="shared" si="33" ref="E75:L75">(E74*100)/$D$74</f>
        <v>69.53125</v>
      </c>
      <c r="F75" s="31">
        <f t="shared" si="33"/>
        <v>28.125</v>
      </c>
      <c r="G75" s="31">
        <f t="shared" si="33"/>
        <v>2.34375</v>
      </c>
      <c r="H75" s="32">
        <f t="shared" si="33"/>
        <v>0</v>
      </c>
      <c r="I75" s="30">
        <f t="shared" si="33"/>
        <v>26.5625</v>
      </c>
      <c r="J75" s="31">
        <f t="shared" si="33"/>
        <v>60.9375</v>
      </c>
      <c r="K75" s="31">
        <f t="shared" si="33"/>
        <v>10.15625</v>
      </c>
      <c r="L75" s="32">
        <f t="shared" si="33"/>
        <v>2.34375</v>
      </c>
    </row>
    <row r="76" spans="2:12" ht="15">
      <c r="B76" s="10" t="s">
        <v>50</v>
      </c>
      <c r="C76" s="10" t="s">
        <v>36</v>
      </c>
      <c r="D76" s="11">
        <v>10</v>
      </c>
      <c r="E76" s="11">
        <v>1</v>
      </c>
      <c r="F76" s="16">
        <v>6</v>
      </c>
      <c r="G76" s="16">
        <v>2</v>
      </c>
      <c r="H76" s="17">
        <v>1</v>
      </c>
      <c r="I76" s="11">
        <v>1</v>
      </c>
      <c r="J76" s="16">
        <v>6</v>
      </c>
      <c r="K76" s="16">
        <v>3</v>
      </c>
      <c r="L76" s="17">
        <v>0</v>
      </c>
    </row>
    <row r="77" spans="2:12" ht="15">
      <c r="B77" s="10"/>
      <c r="C77" s="10" t="s">
        <v>53</v>
      </c>
      <c r="D77" s="11">
        <v>100</v>
      </c>
      <c r="E77" s="27">
        <f aca="true" t="shared" si="34" ref="E77:L77">(E76*100)/$D$76</f>
        <v>10</v>
      </c>
      <c r="F77" s="28">
        <f t="shared" si="34"/>
        <v>60</v>
      </c>
      <c r="G77" s="28">
        <f t="shared" si="34"/>
        <v>20</v>
      </c>
      <c r="H77" s="29">
        <f t="shared" si="34"/>
        <v>10</v>
      </c>
      <c r="I77" s="27">
        <f t="shared" si="34"/>
        <v>10</v>
      </c>
      <c r="J77" s="28">
        <f t="shared" si="34"/>
        <v>60</v>
      </c>
      <c r="K77" s="28">
        <f t="shared" si="34"/>
        <v>30</v>
      </c>
      <c r="L77" s="29">
        <f t="shared" si="34"/>
        <v>0</v>
      </c>
    </row>
    <row r="78" spans="2:12" ht="15">
      <c r="B78" s="58" t="s">
        <v>20</v>
      </c>
      <c r="C78" s="58" t="s">
        <v>36</v>
      </c>
      <c r="D78" s="12">
        <v>3</v>
      </c>
      <c r="E78" s="12">
        <v>0</v>
      </c>
      <c r="F78" s="18">
        <v>1</v>
      </c>
      <c r="G78" s="18">
        <v>2</v>
      </c>
      <c r="H78" s="19">
        <v>0</v>
      </c>
      <c r="I78" s="12">
        <v>0</v>
      </c>
      <c r="J78" s="18">
        <v>1</v>
      </c>
      <c r="K78" s="18">
        <v>1</v>
      </c>
      <c r="L78" s="19">
        <v>1</v>
      </c>
    </row>
    <row r="79" spans="2:12" ht="15">
      <c r="B79" s="58"/>
      <c r="C79" s="58" t="s">
        <v>53</v>
      </c>
      <c r="D79" s="12">
        <v>100</v>
      </c>
      <c r="E79" s="30">
        <f aca="true" t="shared" si="35" ref="E79:L79">(E78*100)/$D$78</f>
        <v>0</v>
      </c>
      <c r="F79" s="31">
        <f t="shared" si="35"/>
        <v>33.333333333333336</v>
      </c>
      <c r="G79" s="31">
        <f t="shared" si="35"/>
        <v>66.66666666666667</v>
      </c>
      <c r="H79" s="32">
        <f t="shared" si="35"/>
        <v>0</v>
      </c>
      <c r="I79" s="30">
        <f t="shared" si="35"/>
        <v>0</v>
      </c>
      <c r="J79" s="31">
        <f t="shared" si="35"/>
        <v>33.333333333333336</v>
      </c>
      <c r="K79" s="31">
        <f t="shared" si="35"/>
        <v>33.333333333333336</v>
      </c>
      <c r="L79" s="32">
        <f t="shared" si="35"/>
        <v>33.333333333333336</v>
      </c>
    </row>
    <row r="80" spans="2:12" ht="15" customHeight="1">
      <c r="B80" s="10" t="s">
        <v>24</v>
      </c>
      <c r="C80" s="10" t="s">
        <v>36</v>
      </c>
      <c r="D80" s="11">
        <v>36</v>
      </c>
      <c r="E80" s="11">
        <v>6</v>
      </c>
      <c r="F80" s="16">
        <v>11</v>
      </c>
      <c r="G80" s="16">
        <v>19</v>
      </c>
      <c r="H80" s="17">
        <v>0</v>
      </c>
      <c r="I80" s="11">
        <v>0</v>
      </c>
      <c r="J80" s="16">
        <v>19</v>
      </c>
      <c r="K80" s="16">
        <v>17</v>
      </c>
      <c r="L80" s="17">
        <v>0</v>
      </c>
    </row>
    <row r="81" spans="2:12" ht="15" customHeight="1">
      <c r="B81" s="10"/>
      <c r="C81" s="10" t="s">
        <v>53</v>
      </c>
      <c r="D81" s="11">
        <v>100</v>
      </c>
      <c r="E81" s="27">
        <f aca="true" t="shared" si="36" ref="E81:L81">(E80*100)/$D$80</f>
        <v>16.666666666666668</v>
      </c>
      <c r="F81" s="28">
        <f t="shared" si="36"/>
        <v>30.555555555555557</v>
      </c>
      <c r="G81" s="28">
        <f t="shared" si="36"/>
        <v>52.77777777777778</v>
      </c>
      <c r="H81" s="29">
        <f t="shared" si="36"/>
        <v>0</v>
      </c>
      <c r="I81" s="27">
        <f t="shared" si="36"/>
        <v>0</v>
      </c>
      <c r="J81" s="28">
        <f t="shared" si="36"/>
        <v>52.77777777777778</v>
      </c>
      <c r="K81" s="28">
        <f t="shared" si="36"/>
        <v>47.22222222222222</v>
      </c>
      <c r="L81" s="29">
        <f t="shared" si="36"/>
        <v>0</v>
      </c>
    </row>
    <row r="82" spans="2:12" ht="15" customHeight="1">
      <c r="B82" s="58" t="s">
        <v>52</v>
      </c>
      <c r="C82" s="58" t="s">
        <v>36</v>
      </c>
      <c r="D82" s="12">
        <v>7</v>
      </c>
      <c r="E82" s="12">
        <v>1</v>
      </c>
      <c r="F82" s="18">
        <v>4</v>
      </c>
      <c r="G82" s="18">
        <v>0</v>
      </c>
      <c r="H82" s="19">
        <v>2</v>
      </c>
      <c r="I82" s="12">
        <v>0</v>
      </c>
      <c r="J82" s="18">
        <v>5</v>
      </c>
      <c r="K82" s="18">
        <v>1</v>
      </c>
      <c r="L82" s="19">
        <v>1</v>
      </c>
    </row>
    <row r="83" spans="2:12" ht="15" customHeight="1">
      <c r="B83" s="58"/>
      <c r="C83" s="58" t="s">
        <v>53</v>
      </c>
      <c r="D83" s="12">
        <v>100</v>
      </c>
      <c r="E83" s="30">
        <f aca="true" t="shared" si="37" ref="E83:L83">(E82*100)/$D$82</f>
        <v>14.285714285714286</v>
      </c>
      <c r="F83" s="31">
        <f t="shared" si="37"/>
        <v>57.142857142857146</v>
      </c>
      <c r="G83" s="31">
        <f t="shared" si="37"/>
        <v>0</v>
      </c>
      <c r="H83" s="32">
        <f t="shared" si="37"/>
        <v>28.571428571428573</v>
      </c>
      <c r="I83" s="30">
        <f t="shared" si="37"/>
        <v>0</v>
      </c>
      <c r="J83" s="31">
        <f t="shared" si="37"/>
        <v>71.42857142857143</v>
      </c>
      <c r="K83" s="31">
        <f t="shared" si="37"/>
        <v>14.285714285714286</v>
      </c>
      <c r="L83" s="32">
        <f t="shared" si="37"/>
        <v>14.285714285714286</v>
      </c>
    </row>
    <row r="84" spans="2:12" ht="15" customHeight="1">
      <c r="B84" s="10" t="s">
        <v>29</v>
      </c>
      <c r="C84" s="10" t="s">
        <v>36</v>
      </c>
      <c r="D84" s="11">
        <v>17</v>
      </c>
      <c r="E84" s="11">
        <v>5</v>
      </c>
      <c r="F84" s="16">
        <v>11</v>
      </c>
      <c r="G84" s="16">
        <v>1</v>
      </c>
      <c r="H84" s="17">
        <v>0</v>
      </c>
      <c r="I84" s="11">
        <v>2</v>
      </c>
      <c r="J84" s="16">
        <v>11</v>
      </c>
      <c r="K84" s="16">
        <v>3</v>
      </c>
      <c r="L84" s="17">
        <v>1</v>
      </c>
    </row>
    <row r="85" spans="2:12" ht="15" customHeight="1">
      <c r="B85" s="10"/>
      <c r="C85" s="10" t="s">
        <v>53</v>
      </c>
      <c r="D85" s="11">
        <v>100</v>
      </c>
      <c r="E85" s="27">
        <f aca="true" t="shared" si="38" ref="E85:L85">(E84*100)/$D$84</f>
        <v>29.41176470588235</v>
      </c>
      <c r="F85" s="28">
        <f t="shared" si="38"/>
        <v>64.70588235294117</v>
      </c>
      <c r="G85" s="28">
        <f t="shared" si="38"/>
        <v>5.882352941176471</v>
      </c>
      <c r="H85" s="29">
        <f t="shared" si="38"/>
        <v>0</v>
      </c>
      <c r="I85" s="27">
        <f t="shared" si="38"/>
        <v>11.764705882352942</v>
      </c>
      <c r="J85" s="28">
        <f t="shared" si="38"/>
        <v>64.70588235294117</v>
      </c>
      <c r="K85" s="28">
        <f t="shared" si="38"/>
        <v>17.647058823529413</v>
      </c>
      <c r="L85" s="29">
        <f t="shared" si="38"/>
        <v>5.882352941176471</v>
      </c>
    </row>
    <row r="86" spans="2:12" s="9" customFormat="1" ht="15">
      <c r="B86" s="58" t="s">
        <v>38</v>
      </c>
      <c r="C86" s="58" t="s">
        <v>36</v>
      </c>
      <c r="D86" s="12">
        <v>22</v>
      </c>
      <c r="E86" s="12">
        <v>21</v>
      </c>
      <c r="F86" s="18">
        <v>1</v>
      </c>
      <c r="G86" s="18">
        <v>0</v>
      </c>
      <c r="H86" s="19">
        <v>0</v>
      </c>
      <c r="I86" s="12">
        <v>14</v>
      </c>
      <c r="J86" s="18">
        <v>8</v>
      </c>
      <c r="K86" s="18">
        <v>0</v>
      </c>
      <c r="L86" s="19">
        <v>0</v>
      </c>
    </row>
    <row r="87" spans="2:12" ht="15">
      <c r="B87" s="58"/>
      <c r="C87" s="58" t="s">
        <v>53</v>
      </c>
      <c r="D87" s="12">
        <v>100</v>
      </c>
      <c r="E87" s="30">
        <f aca="true" t="shared" si="39" ref="E87:L87">(E86*100)/$D$86</f>
        <v>95.45454545454545</v>
      </c>
      <c r="F87" s="31">
        <f t="shared" si="39"/>
        <v>4.545454545454546</v>
      </c>
      <c r="G87" s="31">
        <f t="shared" si="39"/>
        <v>0</v>
      </c>
      <c r="H87" s="32">
        <f t="shared" si="39"/>
        <v>0</v>
      </c>
      <c r="I87" s="30">
        <f t="shared" si="39"/>
        <v>63.63636363636363</v>
      </c>
      <c r="J87" s="31">
        <f t="shared" si="39"/>
        <v>36.36363636363637</v>
      </c>
      <c r="K87" s="31">
        <f t="shared" si="39"/>
        <v>0</v>
      </c>
      <c r="L87" s="32">
        <f t="shared" si="39"/>
        <v>0</v>
      </c>
    </row>
    <row r="88" spans="2:12" ht="15">
      <c r="B88" s="57" t="s">
        <v>61</v>
      </c>
      <c r="C88" s="57" t="s">
        <v>36</v>
      </c>
      <c r="D88" s="72">
        <f aca="true" t="shared" si="40" ref="D88:L88">(D58+D60+D62+D64+D66+D68+D70+D72+D74+D76+D78+D80+D82+D84+D86)</f>
        <v>306</v>
      </c>
      <c r="E88" s="72">
        <f t="shared" si="40"/>
        <v>146</v>
      </c>
      <c r="F88" s="70">
        <f t="shared" si="40"/>
        <v>111</v>
      </c>
      <c r="G88" s="70">
        <f t="shared" si="40"/>
        <v>42</v>
      </c>
      <c r="H88" s="64">
        <f t="shared" si="40"/>
        <v>7</v>
      </c>
      <c r="I88" s="72">
        <f t="shared" si="40"/>
        <v>61</v>
      </c>
      <c r="J88" s="70">
        <f t="shared" si="40"/>
        <v>185</v>
      </c>
      <c r="K88" s="70">
        <f t="shared" si="40"/>
        <v>51</v>
      </c>
      <c r="L88" s="64">
        <f t="shared" si="40"/>
        <v>9</v>
      </c>
    </row>
    <row r="89" spans="2:12" ht="15">
      <c r="B89" s="57"/>
      <c r="C89" s="57" t="s">
        <v>53</v>
      </c>
      <c r="D89" s="72">
        <v>100</v>
      </c>
      <c r="E89" s="73">
        <f>((E88*100)/D88)</f>
        <v>47.712418300653596</v>
      </c>
      <c r="F89" s="74">
        <f>((F88*100)/D88)</f>
        <v>36.27450980392157</v>
      </c>
      <c r="G89" s="74">
        <f>((G88*100)/D88)</f>
        <v>13.72549019607843</v>
      </c>
      <c r="H89" s="75">
        <f>((H88*100)/D88)</f>
        <v>2.287581699346405</v>
      </c>
      <c r="I89" s="73">
        <f>((I88*100)/D88)</f>
        <v>19.934640522875817</v>
      </c>
      <c r="J89" s="74">
        <f>((J88*100)/D88)</f>
        <v>60.45751633986928</v>
      </c>
      <c r="K89" s="74">
        <f>((K88*100)/D88)</f>
        <v>16.666666666666668</v>
      </c>
      <c r="L89" s="75">
        <f>((L88*100)/D88)</f>
        <v>2.9411764705882355</v>
      </c>
    </row>
    <row r="90" spans="2:12" ht="15">
      <c r="B90" s="62" t="s">
        <v>62</v>
      </c>
      <c r="C90" s="62" t="s">
        <v>36</v>
      </c>
      <c r="D90" s="76">
        <f aca="true" t="shared" si="41" ref="D90:L90">(D56+D88)</f>
        <v>1271</v>
      </c>
      <c r="E90" s="76">
        <f t="shared" si="41"/>
        <v>469</v>
      </c>
      <c r="F90" s="77">
        <f t="shared" si="41"/>
        <v>411</v>
      </c>
      <c r="G90" s="77">
        <f t="shared" si="41"/>
        <v>375</v>
      </c>
      <c r="H90" s="78">
        <f t="shared" si="41"/>
        <v>16</v>
      </c>
      <c r="I90" s="76">
        <f t="shared" si="41"/>
        <v>139</v>
      </c>
      <c r="J90" s="77">
        <f t="shared" si="41"/>
        <v>526</v>
      </c>
      <c r="K90" s="77">
        <f t="shared" si="41"/>
        <v>484</v>
      </c>
      <c r="L90" s="78">
        <f t="shared" si="41"/>
        <v>122</v>
      </c>
    </row>
    <row r="91" spans="2:12" ht="15">
      <c r="B91" s="79"/>
      <c r="C91" s="79" t="s">
        <v>53</v>
      </c>
      <c r="D91" s="80">
        <v>100</v>
      </c>
      <c r="E91" s="81">
        <f>((E90*100)/D90)</f>
        <v>36.900078678206135</v>
      </c>
      <c r="F91" s="82">
        <f>((F90*100)/D90)</f>
        <v>32.33674272226593</v>
      </c>
      <c r="G91" s="82">
        <f>((G90*100)/D90)</f>
        <v>29.50432730133753</v>
      </c>
      <c r="H91" s="83">
        <f>((H90*100)/D90)</f>
        <v>1.2588512981904012</v>
      </c>
      <c r="I91" s="81">
        <f>((I90*100)/D90)</f>
        <v>10.93627065302911</v>
      </c>
      <c r="J91" s="82">
        <f>((J90*100)/D90)</f>
        <v>41.38473642800944</v>
      </c>
      <c r="K91" s="82">
        <f>((K90*100)/D90)</f>
        <v>38.080251770259636</v>
      </c>
      <c r="L91" s="83">
        <f>((L90*100)/D90)</f>
        <v>9.59874114870181</v>
      </c>
    </row>
    <row r="92" spans="2:12" ht="15">
      <c r="B92" s="53"/>
      <c r="C92" s="53"/>
      <c r="D92" s="54"/>
      <c r="E92" s="55"/>
      <c r="F92" s="55"/>
      <c r="G92" s="55"/>
      <c r="H92" s="55"/>
      <c r="I92" s="55"/>
      <c r="J92" s="55"/>
      <c r="K92" s="55"/>
      <c r="L92" s="55"/>
    </row>
    <row r="93" spans="2:12" ht="15">
      <c r="B93" s="46" t="s">
        <v>40</v>
      </c>
      <c r="E93" s="3"/>
      <c r="F93" s="3"/>
      <c r="G93" s="3"/>
      <c r="H93" s="3"/>
      <c r="I93" s="3"/>
      <c r="J93" s="3"/>
      <c r="K93" s="3"/>
      <c r="L93" s="3"/>
    </row>
    <row r="94" spans="2:12" ht="15">
      <c r="B94" s="47" t="s">
        <v>63</v>
      </c>
      <c r="C94" s="84"/>
      <c r="D94" s="85"/>
      <c r="E94" s="85"/>
      <c r="F94" s="85"/>
      <c r="G94" s="85"/>
      <c r="H94" s="85"/>
      <c r="I94" s="85"/>
      <c r="J94" s="85"/>
      <c r="K94" s="85"/>
      <c r="L94" s="85"/>
    </row>
    <row r="95" spans="2:12" ht="26.25" customHeight="1">
      <c r="B95" s="106" t="s">
        <v>64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 ht="15">
      <c r="B96" s="47" t="s">
        <v>65</v>
      </c>
      <c r="C96" s="84"/>
      <c r="D96" s="85"/>
      <c r="E96" s="85"/>
      <c r="F96" s="85"/>
      <c r="G96" s="85"/>
      <c r="H96" s="85"/>
      <c r="I96" s="85"/>
      <c r="J96" s="85"/>
      <c r="K96" s="85"/>
      <c r="L96" s="85"/>
    </row>
    <row r="97" spans="2:12" ht="15">
      <c r="B97" s="45" t="s">
        <v>66</v>
      </c>
      <c r="C97" s="84"/>
      <c r="D97" s="85"/>
      <c r="E97" s="85"/>
      <c r="F97" s="85"/>
      <c r="G97" s="85"/>
      <c r="H97" s="85"/>
      <c r="I97" s="85"/>
      <c r="J97" s="85"/>
      <c r="K97" s="85"/>
      <c r="L97" s="85"/>
    </row>
    <row r="98" spans="5:12" ht="15">
      <c r="E98" s="3"/>
      <c r="F98" s="3"/>
      <c r="G98" s="3"/>
      <c r="H98" s="3"/>
      <c r="I98" s="3"/>
      <c r="J98" s="3"/>
      <c r="K98" s="3"/>
      <c r="L98" s="3"/>
    </row>
    <row r="99" spans="2:12" ht="24" customHeight="1">
      <c r="B99" s="111" t="s">
        <v>41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12"/>
    </row>
    <row r="101" spans="2:12" ht="40.5" customHeight="1">
      <c r="B101" s="98" t="s">
        <v>44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 ht="15.75" customHeight="1">
      <c r="B102" s="97" t="s">
        <v>39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</row>
    <row r="104" spans="2:12" ht="3" customHeight="1">
      <c r="B104" s="48"/>
      <c r="C104" s="48"/>
      <c r="D104" s="49"/>
      <c r="E104" s="48"/>
      <c r="F104" s="48"/>
      <c r="G104" s="48"/>
      <c r="H104" s="48"/>
      <c r="I104" s="48"/>
      <c r="J104" s="48"/>
      <c r="K104" s="48"/>
      <c r="L104" s="48"/>
    </row>
    <row r="105" spans="2:14" s="4" customFormat="1" ht="15" customHeight="1">
      <c r="B105" s="109" t="s">
        <v>32</v>
      </c>
      <c r="C105" s="50"/>
      <c r="D105" s="100" t="s">
        <v>58</v>
      </c>
      <c r="E105" s="99" t="s">
        <v>21</v>
      </c>
      <c r="F105" s="99"/>
      <c r="G105" s="99"/>
      <c r="H105" s="99"/>
      <c r="I105" s="99" t="s">
        <v>0</v>
      </c>
      <c r="J105" s="99"/>
      <c r="K105" s="99"/>
      <c r="L105" s="99"/>
      <c r="M105" s="5"/>
      <c r="N105" s="6"/>
    </row>
    <row r="106" spans="2:12" s="4" customFormat="1" ht="45.75" customHeight="1">
      <c r="B106" s="110"/>
      <c r="C106" s="51"/>
      <c r="D106" s="101"/>
      <c r="E106" s="52" t="s">
        <v>2</v>
      </c>
      <c r="F106" s="52" t="s">
        <v>4</v>
      </c>
      <c r="G106" s="52" t="s">
        <v>5</v>
      </c>
      <c r="H106" s="52" t="s">
        <v>3</v>
      </c>
      <c r="I106" s="52" t="s">
        <v>2</v>
      </c>
      <c r="J106" s="52" t="s">
        <v>4</v>
      </c>
      <c r="K106" s="52" t="s">
        <v>5</v>
      </c>
      <c r="L106" s="52" t="s">
        <v>3</v>
      </c>
    </row>
    <row r="107" spans="2:12" s="4" customFormat="1" ht="15">
      <c r="B107" s="69" t="s">
        <v>1</v>
      </c>
      <c r="C107" s="69" t="s">
        <v>36</v>
      </c>
      <c r="D107" s="42">
        <v>15503</v>
      </c>
      <c r="E107" s="42">
        <v>2443</v>
      </c>
      <c r="F107" s="43">
        <v>1562</v>
      </c>
      <c r="G107" s="43">
        <v>11498</v>
      </c>
      <c r="H107" s="43">
        <v>0</v>
      </c>
      <c r="I107" s="42">
        <v>1040</v>
      </c>
      <c r="J107" s="43">
        <v>3385</v>
      </c>
      <c r="K107" s="43">
        <v>10095</v>
      </c>
      <c r="L107" s="44">
        <v>983</v>
      </c>
    </row>
    <row r="108" spans="2:12" s="4" customFormat="1" ht="15">
      <c r="B108" s="10"/>
      <c r="C108" s="10" t="s">
        <v>53</v>
      </c>
      <c r="D108" s="11">
        <v>100</v>
      </c>
      <c r="E108" s="27">
        <f aca="true" t="shared" si="42" ref="E108:L108">E107*100/15503</f>
        <v>15.758240340579242</v>
      </c>
      <c r="F108" s="28">
        <f t="shared" si="42"/>
        <v>10.075469264013417</v>
      </c>
      <c r="G108" s="28">
        <f t="shared" si="42"/>
        <v>74.16629039540734</v>
      </c>
      <c r="H108" s="28">
        <f t="shared" si="42"/>
        <v>0</v>
      </c>
      <c r="I108" s="27">
        <f t="shared" si="42"/>
        <v>6.708379023414823</v>
      </c>
      <c r="J108" s="28">
        <f t="shared" si="42"/>
        <v>21.83448364832613</v>
      </c>
      <c r="K108" s="28">
        <f t="shared" si="42"/>
        <v>65.11642907824292</v>
      </c>
      <c r="L108" s="29">
        <f t="shared" si="42"/>
        <v>6.340708250016126</v>
      </c>
    </row>
    <row r="109" spans="2:12" s="4" customFormat="1" ht="15">
      <c r="B109" s="7" t="s">
        <v>6</v>
      </c>
      <c r="C109" s="7" t="s">
        <v>36</v>
      </c>
      <c r="D109" s="36">
        <v>10636</v>
      </c>
      <c r="E109" s="36">
        <v>734</v>
      </c>
      <c r="F109" s="37">
        <v>3522</v>
      </c>
      <c r="G109" s="37">
        <v>3380</v>
      </c>
      <c r="H109" s="37">
        <v>3000</v>
      </c>
      <c r="I109" s="36">
        <v>124</v>
      </c>
      <c r="J109" s="37">
        <v>3163</v>
      </c>
      <c r="K109" s="37">
        <v>4349</v>
      </c>
      <c r="L109" s="38">
        <v>3000</v>
      </c>
    </row>
    <row r="110" spans="2:12" s="4" customFormat="1" ht="15">
      <c r="B110" s="7"/>
      <c r="C110" s="7" t="s">
        <v>53</v>
      </c>
      <c r="D110" s="20">
        <v>100</v>
      </c>
      <c r="E110" s="30">
        <f>E109*100/10636</f>
        <v>6.901090635577285</v>
      </c>
      <c r="F110" s="31">
        <f aca="true" t="shared" si="43" ref="F110:L110">F109*100/10636</f>
        <v>33.113952613764575</v>
      </c>
      <c r="G110" s="31">
        <f t="shared" si="43"/>
        <v>31.77886423467469</v>
      </c>
      <c r="H110" s="31">
        <f t="shared" si="43"/>
        <v>28.206092515983453</v>
      </c>
      <c r="I110" s="30">
        <f t="shared" si="43"/>
        <v>1.1658518239939828</v>
      </c>
      <c r="J110" s="31">
        <f t="shared" si="43"/>
        <v>29.73862354268522</v>
      </c>
      <c r="K110" s="31">
        <f t="shared" si="43"/>
        <v>40.88943211733734</v>
      </c>
      <c r="L110" s="32">
        <f t="shared" si="43"/>
        <v>28.206092515983453</v>
      </c>
    </row>
    <row r="111" spans="2:12" s="4" customFormat="1" ht="15">
      <c r="B111" s="10" t="s">
        <v>7</v>
      </c>
      <c r="C111" s="10" t="s">
        <v>36</v>
      </c>
      <c r="D111" s="33">
        <v>1464</v>
      </c>
      <c r="E111" s="33">
        <v>185</v>
      </c>
      <c r="F111" s="34">
        <v>264</v>
      </c>
      <c r="G111" s="34">
        <v>1015</v>
      </c>
      <c r="H111" s="34">
        <v>0</v>
      </c>
      <c r="I111" s="33">
        <v>110</v>
      </c>
      <c r="J111" s="34">
        <v>736</v>
      </c>
      <c r="K111" s="34">
        <v>618</v>
      </c>
      <c r="L111" s="35">
        <v>0</v>
      </c>
    </row>
    <row r="112" spans="2:12" s="4" customFormat="1" ht="15">
      <c r="B112" s="10"/>
      <c r="C112" s="10" t="s">
        <v>53</v>
      </c>
      <c r="D112" s="11">
        <v>100</v>
      </c>
      <c r="E112" s="27">
        <f>E111*100/1464</f>
        <v>12.636612021857923</v>
      </c>
      <c r="F112" s="28">
        <f aca="true" t="shared" si="44" ref="F112:L112">F111*100/1464</f>
        <v>18.0327868852459</v>
      </c>
      <c r="G112" s="28">
        <f t="shared" si="44"/>
        <v>69.33060109289617</v>
      </c>
      <c r="H112" s="28">
        <f t="shared" si="44"/>
        <v>0</v>
      </c>
      <c r="I112" s="27">
        <f t="shared" si="44"/>
        <v>7.5136612021857925</v>
      </c>
      <c r="J112" s="28">
        <f t="shared" si="44"/>
        <v>50.27322404371585</v>
      </c>
      <c r="K112" s="28">
        <f t="shared" si="44"/>
        <v>42.21311475409836</v>
      </c>
      <c r="L112" s="29">
        <f t="shared" si="44"/>
        <v>0</v>
      </c>
    </row>
    <row r="113" spans="2:12" s="4" customFormat="1" ht="15">
      <c r="B113" s="8" t="s">
        <v>45</v>
      </c>
      <c r="C113" s="8" t="s">
        <v>36</v>
      </c>
      <c r="D113" s="39">
        <v>17476</v>
      </c>
      <c r="E113" s="39">
        <v>8775</v>
      </c>
      <c r="F113" s="40">
        <v>6066</v>
      </c>
      <c r="G113" s="40">
        <v>2495</v>
      </c>
      <c r="H113" s="40">
        <v>140</v>
      </c>
      <c r="I113" s="39">
        <v>1235</v>
      </c>
      <c r="J113" s="40">
        <v>10720</v>
      </c>
      <c r="K113" s="40">
        <v>715</v>
      </c>
      <c r="L113" s="41">
        <v>4806</v>
      </c>
    </row>
    <row r="114" spans="2:12" s="4" customFormat="1" ht="15">
      <c r="B114" s="58"/>
      <c r="C114" s="58" t="s">
        <v>53</v>
      </c>
      <c r="D114" s="12">
        <v>100</v>
      </c>
      <c r="E114" s="30">
        <f>E113*100/17476</f>
        <v>50.211718928816666</v>
      </c>
      <c r="F114" s="31">
        <f aca="true" t="shared" si="45" ref="F114:L114">F113*100/17476</f>
        <v>34.71046005951018</v>
      </c>
      <c r="G114" s="31">
        <f t="shared" si="45"/>
        <v>14.27672236209659</v>
      </c>
      <c r="H114" s="31">
        <f t="shared" si="45"/>
        <v>0.8010986495765622</v>
      </c>
      <c r="I114" s="30">
        <f t="shared" si="45"/>
        <v>7.06683451590753</v>
      </c>
      <c r="J114" s="31">
        <f t="shared" si="45"/>
        <v>61.34126802471962</v>
      </c>
      <c r="K114" s="31">
        <f t="shared" si="45"/>
        <v>4.091325246051728</v>
      </c>
      <c r="L114" s="32">
        <f t="shared" si="45"/>
        <v>27.500572213321128</v>
      </c>
    </row>
    <row r="115" spans="2:12" s="4" customFormat="1" ht="15">
      <c r="B115" s="10" t="s">
        <v>14</v>
      </c>
      <c r="C115" s="10" t="s">
        <v>36</v>
      </c>
      <c r="D115" s="33">
        <v>605</v>
      </c>
      <c r="E115" s="33">
        <v>0</v>
      </c>
      <c r="F115" s="34">
        <v>510</v>
      </c>
      <c r="G115" s="34">
        <v>60</v>
      </c>
      <c r="H115" s="34">
        <v>35</v>
      </c>
      <c r="I115" s="33">
        <v>0</v>
      </c>
      <c r="J115" s="34">
        <v>305</v>
      </c>
      <c r="K115" s="34">
        <v>300</v>
      </c>
      <c r="L115" s="35">
        <v>0</v>
      </c>
    </row>
    <row r="116" spans="2:12" s="4" customFormat="1" ht="15">
      <c r="B116" s="10"/>
      <c r="C116" s="10" t="s">
        <v>53</v>
      </c>
      <c r="D116" s="11">
        <v>100</v>
      </c>
      <c r="E116" s="27">
        <f>E115*100/605</f>
        <v>0</v>
      </c>
      <c r="F116" s="28">
        <f aca="true" t="shared" si="46" ref="F116:L116">F115*100/605</f>
        <v>84.29752066115702</v>
      </c>
      <c r="G116" s="28">
        <f t="shared" si="46"/>
        <v>9.917355371900827</v>
      </c>
      <c r="H116" s="28">
        <f t="shared" si="46"/>
        <v>5.785123966942149</v>
      </c>
      <c r="I116" s="27">
        <f t="shared" si="46"/>
        <v>0</v>
      </c>
      <c r="J116" s="28">
        <f t="shared" si="46"/>
        <v>50.413223140495866</v>
      </c>
      <c r="K116" s="28">
        <f t="shared" si="46"/>
        <v>49.586776859504134</v>
      </c>
      <c r="L116" s="29">
        <f t="shared" si="46"/>
        <v>0</v>
      </c>
    </row>
    <row r="117" spans="2:12" s="4" customFormat="1" ht="15">
      <c r="B117" s="58" t="s">
        <v>15</v>
      </c>
      <c r="C117" s="58" t="s">
        <v>36</v>
      </c>
      <c r="D117" s="39">
        <v>13212</v>
      </c>
      <c r="E117" s="39">
        <v>7765</v>
      </c>
      <c r="F117" s="40">
        <v>2650</v>
      </c>
      <c r="G117" s="40">
        <v>2797</v>
      </c>
      <c r="H117" s="40">
        <v>0</v>
      </c>
      <c r="I117" s="39">
        <v>1465</v>
      </c>
      <c r="J117" s="40">
        <v>5007</v>
      </c>
      <c r="K117" s="40">
        <v>4959</v>
      </c>
      <c r="L117" s="41">
        <v>1781</v>
      </c>
    </row>
    <row r="118" spans="2:12" s="4" customFormat="1" ht="15">
      <c r="B118" s="58"/>
      <c r="C118" s="58" t="s">
        <v>53</v>
      </c>
      <c r="D118" s="12">
        <v>100</v>
      </c>
      <c r="E118" s="30">
        <f>E117*100/13212</f>
        <v>58.77232818649713</v>
      </c>
      <c r="F118" s="31">
        <f aca="true" t="shared" si="47" ref="F118:L118">F117*100/13212</f>
        <v>20.057523463518013</v>
      </c>
      <c r="G118" s="31">
        <f t="shared" si="47"/>
        <v>21.170148349984864</v>
      </c>
      <c r="H118" s="31">
        <f t="shared" si="47"/>
        <v>0</v>
      </c>
      <c r="I118" s="30">
        <f t="shared" si="47"/>
        <v>11.088404480775052</v>
      </c>
      <c r="J118" s="31">
        <f t="shared" si="47"/>
        <v>37.89736603088102</v>
      </c>
      <c r="K118" s="31">
        <f t="shared" si="47"/>
        <v>37.53405994550409</v>
      </c>
      <c r="L118" s="32">
        <f t="shared" si="47"/>
        <v>13.480169542839842</v>
      </c>
    </row>
    <row r="119" spans="2:12" s="4" customFormat="1" ht="15">
      <c r="B119" s="10" t="s">
        <v>35</v>
      </c>
      <c r="C119" s="10" t="s">
        <v>36</v>
      </c>
      <c r="D119" s="33">
        <v>19769</v>
      </c>
      <c r="E119" s="33">
        <v>11909</v>
      </c>
      <c r="F119" s="34">
        <v>2836</v>
      </c>
      <c r="G119" s="34">
        <v>5024</v>
      </c>
      <c r="H119" s="34">
        <v>0</v>
      </c>
      <c r="I119" s="33">
        <v>590</v>
      </c>
      <c r="J119" s="34">
        <v>9878</v>
      </c>
      <c r="K119" s="34">
        <v>8201</v>
      </c>
      <c r="L119" s="35">
        <v>1100</v>
      </c>
    </row>
    <row r="120" spans="2:12" s="4" customFormat="1" ht="15">
      <c r="B120" s="10"/>
      <c r="C120" s="10" t="s">
        <v>53</v>
      </c>
      <c r="D120" s="11">
        <v>100</v>
      </c>
      <c r="E120" s="27">
        <f>E119*100/19769</f>
        <v>60.24078102079012</v>
      </c>
      <c r="F120" s="28">
        <f aca="true" t="shared" si="48" ref="F120:L120">F119*100/19769</f>
        <v>14.345692751277252</v>
      </c>
      <c r="G120" s="28">
        <f t="shared" si="48"/>
        <v>25.41352622793262</v>
      </c>
      <c r="H120" s="28">
        <f t="shared" si="48"/>
        <v>0</v>
      </c>
      <c r="I120" s="27">
        <f t="shared" si="48"/>
        <v>2.9844706358439983</v>
      </c>
      <c r="J120" s="28">
        <f t="shared" si="48"/>
        <v>49.96712023875765</v>
      </c>
      <c r="K120" s="28">
        <f t="shared" si="48"/>
        <v>41.48414183823157</v>
      </c>
      <c r="L120" s="29">
        <f t="shared" si="48"/>
        <v>5.564267287166777</v>
      </c>
    </row>
    <row r="121" spans="2:12" s="4" customFormat="1" ht="15">
      <c r="B121" s="58" t="s">
        <v>47</v>
      </c>
      <c r="C121" s="58" t="s">
        <v>36</v>
      </c>
      <c r="D121" s="39">
        <v>1482</v>
      </c>
      <c r="E121" s="39">
        <v>243</v>
      </c>
      <c r="F121" s="40">
        <v>475</v>
      </c>
      <c r="G121" s="40">
        <v>764</v>
      </c>
      <c r="H121" s="40">
        <v>0</v>
      </c>
      <c r="I121" s="39">
        <v>0</v>
      </c>
      <c r="J121" s="40">
        <v>462</v>
      </c>
      <c r="K121" s="40">
        <v>776</v>
      </c>
      <c r="L121" s="41">
        <v>244</v>
      </c>
    </row>
    <row r="122" spans="2:12" s="4" customFormat="1" ht="15">
      <c r="B122" s="58"/>
      <c r="C122" s="58" t="s">
        <v>53</v>
      </c>
      <c r="D122" s="12">
        <v>100</v>
      </c>
      <c r="E122" s="30">
        <f>E121*100/1482</f>
        <v>16.39676113360324</v>
      </c>
      <c r="F122" s="31">
        <f aca="true" t="shared" si="49" ref="F122:L122">F121*100/1482</f>
        <v>32.05128205128205</v>
      </c>
      <c r="G122" s="31">
        <f t="shared" si="49"/>
        <v>51.55195681511471</v>
      </c>
      <c r="H122" s="31">
        <f t="shared" si="49"/>
        <v>0</v>
      </c>
      <c r="I122" s="30">
        <f t="shared" si="49"/>
        <v>0</v>
      </c>
      <c r="J122" s="31">
        <f t="shared" si="49"/>
        <v>31.17408906882591</v>
      </c>
      <c r="K122" s="31">
        <f t="shared" si="49"/>
        <v>52.361673414304995</v>
      </c>
      <c r="L122" s="32">
        <f t="shared" si="49"/>
        <v>16.464237516869098</v>
      </c>
    </row>
    <row r="123" spans="2:12" s="4" customFormat="1" ht="15">
      <c r="B123" s="10" t="s">
        <v>33</v>
      </c>
      <c r="C123" s="10" t="s">
        <v>36</v>
      </c>
      <c r="D123" s="33">
        <v>953</v>
      </c>
      <c r="E123" s="33">
        <v>44</v>
      </c>
      <c r="F123" s="34">
        <v>46</v>
      </c>
      <c r="G123" s="34">
        <v>863</v>
      </c>
      <c r="H123" s="34">
        <v>0</v>
      </c>
      <c r="I123" s="33">
        <v>15</v>
      </c>
      <c r="J123" s="34">
        <v>822</v>
      </c>
      <c r="K123" s="34">
        <v>35</v>
      </c>
      <c r="L123" s="35">
        <v>81</v>
      </c>
    </row>
    <row r="124" spans="2:12" s="4" customFormat="1" ht="15">
      <c r="B124" s="10"/>
      <c r="C124" s="10" t="s">
        <v>53</v>
      </c>
      <c r="D124" s="11">
        <v>100</v>
      </c>
      <c r="E124" s="27">
        <f>E123*100/953</f>
        <v>4.616998950682056</v>
      </c>
      <c r="F124" s="28">
        <f aca="true" t="shared" si="50" ref="F124:L124">F123*100/953</f>
        <v>4.826862539349423</v>
      </c>
      <c r="G124" s="28">
        <f t="shared" si="50"/>
        <v>90.55613850996852</v>
      </c>
      <c r="H124" s="28">
        <f t="shared" si="50"/>
        <v>0</v>
      </c>
      <c r="I124" s="27">
        <f t="shared" si="50"/>
        <v>1.5739769150052465</v>
      </c>
      <c r="J124" s="28">
        <f t="shared" si="50"/>
        <v>86.25393494228751</v>
      </c>
      <c r="K124" s="28">
        <f t="shared" si="50"/>
        <v>3.6726128016789086</v>
      </c>
      <c r="L124" s="29">
        <f t="shared" si="50"/>
        <v>8.499475341028331</v>
      </c>
    </row>
    <row r="125" spans="2:12" s="4" customFormat="1" ht="15">
      <c r="B125" s="58" t="s">
        <v>48</v>
      </c>
      <c r="C125" s="58" t="s">
        <v>36</v>
      </c>
      <c r="D125" s="39">
        <v>9261</v>
      </c>
      <c r="E125" s="39">
        <v>5826</v>
      </c>
      <c r="F125" s="40">
        <v>755</v>
      </c>
      <c r="G125" s="40">
        <v>2680</v>
      </c>
      <c r="H125" s="40">
        <v>0</v>
      </c>
      <c r="I125" s="39">
        <v>3490</v>
      </c>
      <c r="J125" s="40">
        <v>1326</v>
      </c>
      <c r="K125" s="40">
        <v>2580</v>
      </c>
      <c r="L125" s="41">
        <v>1865</v>
      </c>
    </row>
    <row r="126" spans="2:12" s="4" customFormat="1" ht="15">
      <c r="B126" s="58"/>
      <c r="C126" s="58" t="s">
        <v>53</v>
      </c>
      <c r="D126" s="12">
        <v>100</v>
      </c>
      <c r="E126" s="30">
        <f>E125*100/9261</f>
        <v>62.90897311305475</v>
      </c>
      <c r="F126" s="31">
        <f aca="true" t="shared" si="51" ref="F126:L126">F125*100/9261</f>
        <v>8.152467336140806</v>
      </c>
      <c r="G126" s="31">
        <f t="shared" si="51"/>
        <v>28.93855955080445</v>
      </c>
      <c r="H126" s="31">
        <f t="shared" si="51"/>
        <v>0</v>
      </c>
      <c r="I126" s="30">
        <f t="shared" si="51"/>
        <v>37.68491523593564</v>
      </c>
      <c r="J126" s="31">
        <f t="shared" si="51"/>
        <v>14.318108195659216</v>
      </c>
      <c r="K126" s="31">
        <f t="shared" si="51"/>
        <v>27.858762552640105</v>
      </c>
      <c r="L126" s="32">
        <f t="shared" si="51"/>
        <v>20.138214015765037</v>
      </c>
    </row>
    <row r="127" spans="2:12" s="4" customFormat="1" ht="15">
      <c r="B127" s="10" t="s">
        <v>16</v>
      </c>
      <c r="C127" s="10" t="s">
        <v>36</v>
      </c>
      <c r="D127" s="33">
        <v>53254</v>
      </c>
      <c r="E127" s="33">
        <v>29570</v>
      </c>
      <c r="F127" s="34">
        <v>7624</v>
      </c>
      <c r="G127" s="34">
        <v>16060</v>
      </c>
      <c r="H127" s="34">
        <v>0</v>
      </c>
      <c r="I127" s="33">
        <v>3839</v>
      </c>
      <c r="J127" s="34">
        <v>30382</v>
      </c>
      <c r="K127" s="34">
        <v>11522</v>
      </c>
      <c r="L127" s="35">
        <v>7511</v>
      </c>
    </row>
    <row r="128" spans="2:12" s="4" customFormat="1" ht="15">
      <c r="B128" s="10"/>
      <c r="C128" s="10" t="s">
        <v>53</v>
      </c>
      <c r="D128" s="11">
        <v>100</v>
      </c>
      <c r="E128" s="27">
        <f>E127*100/53254</f>
        <v>55.52634543884027</v>
      </c>
      <c r="F128" s="28">
        <f aca="true" t="shared" si="52" ref="F128:L128">F127*100/53254</f>
        <v>14.316295489540693</v>
      </c>
      <c r="G128" s="28">
        <f t="shared" si="52"/>
        <v>30.157359071619034</v>
      </c>
      <c r="H128" s="28">
        <f t="shared" si="52"/>
        <v>0</v>
      </c>
      <c r="I128" s="27">
        <f t="shared" si="52"/>
        <v>7.20884816164044</v>
      </c>
      <c r="J128" s="28">
        <f t="shared" si="52"/>
        <v>57.05111353137792</v>
      </c>
      <c r="K128" s="28">
        <f t="shared" si="52"/>
        <v>21.635933451008373</v>
      </c>
      <c r="L128" s="29">
        <f t="shared" si="52"/>
        <v>14.10410485597326</v>
      </c>
    </row>
    <row r="129" spans="2:12" s="4" customFormat="1" ht="15">
      <c r="B129" s="58" t="s">
        <v>49</v>
      </c>
      <c r="C129" s="58" t="s">
        <v>36</v>
      </c>
      <c r="D129" s="39">
        <v>21563</v>
      </c>
      <c r="E129" s="39">
        <v>1115</v>
      </c>
      <c r="F129" s="40">
        <v>9455</v>
      </c>
      <c r="G129" s="40">
        <v>10993</v>
      </c>
      <c r="H129" s="40">
        <v>0</v>
      </c>
      <c r="I129" s="39">
        <v>710</v>
      </c>
      <c r="J129" s="40">
        <v>5755</v>
      </c>
      <c r="K129" s="40">
        <v>15098</v>
      </c>
      <c r="L129" s="41">
        <v>0</v>
      </c>
    </row>
    <row r="130" spans="2:12" s="4" customFormat="1" ht="15">
      <c r="B130" s="58"/>
      <c r="C130" s="58" t="s">
        <v>53</v>
      </c>
      <c r="D130" s="12">
        <v>100</v>
      </c>
      <c r="E130" s="30">
        <f>E129*100/21563</f>
        <v>5.170894587951584</v>
      </c>
      <c r="F130" s="31">
        <v>43.848258591105136</v>
      </c>
      <c r="G130" s="31">
        <v>50.980846820943285</v>
      </c>
      <c r="H130" s="31">
        <v>0</v>
      </c>
      <c r="I130" s="30">
        <v>3.292677271251681</v>
      </c>
      <c r="J130" s="31">
        <v>26.68923619162454</v>
      </c>
      <c r="K130" s="31">
        <v>70.01808653712378</v>
      </c>
      <c r="L130" s="32">
        <v>0</v>
      </c>
    </row>
    <row r="131" spans="2:12" s="4" customFormat="1" ht="15">
      <c r="B131" s="10" t="s">
        <v>18</v>
      </c>
      <c r="C131" s="10" t="s">
        <v>36</v>
      </c>
      <c r="D131" s="33">
        <v>51038</v>
      </c>
      <c r="E131" s="33">
        <v>18087</v>
      </c>
      <c r="F131" s="34">
        <v>21217</v>
      </c>
      <c r="G131" s="34">
        <v>11734</v>
      </c>
      <c r="H131" s="34">
        <v>0</v>
      </c>
      <c r="I131" s="33">
        <v>1700</v>
      </c>
      <c r="J131" s="34">
        <v>39999</v>
      </c>
      <c r="K131" s="34">
        <v>7209</v>
      </c>
      <c r="L131" s="35">
        <v>2130</v>
      </c>
    </row>
    <row r="132" spans="2:12" s="4" customFormat="1" ht="15">
      <c r="B132" s="10"/>
      <c r="C132" s="10" t="s">
        <v>53</v>
      </c>
      <c r="D132" s="11">
        <v>100</v>
      </c>
      <c r="E132" s="27">
        <f>E131*100/51038</f>
        <v>35.438300873858694</v>
      </c>
      <c r="F132" s="28">
        <f aca="true" t="shared" si="53" ref="F132:L132">F131*100/51038</f>
        <v>41.57098632391551</v>
      </c>
      <c r="G132" s="28">
        <f t="shared" si="53"/>
        <v>22.990712802225794</v>
      </c>
      <c r="H132" s="28">
        <f t="shared" si="53"/>
        <v>0</v>
      </c>
      <c r="I132" s="27">
        <f t="shared" si="53"/>
        <v>3.3308515223950783</v>
      </c>
      <c r="J132" s="28">
        <f t="shared" si="53"/>
        <v>78.37101767310631</v>
      </c>
      <c r="K132" s="28">
        <f t="shared" si="53"/>
        <v>14.12476977938007</v>
      </c>
      <c r="L132" s="29">
        <f t="shared" si="53"/>
        <v>4.173361025118539</v>
      </c>
    </row>
    <row r="133" spans="2:12" s="4" customFormat="1" ht="15">
      <c r="B133" s="58" t="s">
        <v>19</v>
      </c>
      <c r="C133" s="58" t="s">
        <v>36</v>
      </c>
      <c r="D133" s="39">
        <v>4113</v>
      </c>
      <c r="E133" s="39">
        <v>1112</v>
      </c>
      <c r="F133" s="40">
        <v>2083</v>
      </c>
      <c r="G133" s="40">
        <v>918</v>
      </c>
      <c r="H133" s="40">
        <v>0</v>
      </c>
      <c r="I133" s="39">
        <v>35</v>
      </c>
      <c r="J133" s="40">
        <v>1018</v>
      </c>
      <c r="K133" s="40">
        <v>2193</v>
      </c>
      <c r="L133" s="41">
        <v>867</v>
      </c>
    </row>
    <row r="134" spans="2:12" s="4" customFormat="1" ht="15">
      <c r="B134" s="58"/>
      <c r="C134" s="58" t="s">
        <v>53</v>
      </c>
      <c r="D134" s="12">
        <v>100</v>
      </c>
      <c r="E134" s="30">
        <f>E133*100/4113</f>
        <v>27.03622659858984</v>
      </c>
      <c r="F134" s="31">
        <f aca="true" t="shared" si="54" ref="F134:L134">F133*100/4113</f>
        <v>50.64429856552395</v>
      </c>
      <c r="G134" s="31">
        <f t="shared" si="54"/>
        <v>22.319474835886215</v>
      </c>
      <c r="H134" s="31">
        <f t="shared" si="54"/>
        <v>0</v>
      </c>
      <c r="I134" s="30">
        <f t="shared" si="54"/>
        <v>0.8509603695599319</v>
      </c>
      <c r="J134" s="31">
        <f t="shared" si="54"/>
        <v>24.75079017748602</v>
      </c>
      <c r="K134" s="31">
        <f t="shared" si="54"/>
        <v>53.31874544128373</v>
      </c>
      <c r="L134" s="32">
        <f t="shared" si="54"/>
        <v>21.079504011670313</v>
      </c>
    </row>
    <row r="135" spans="2:12" s="4" customFormat="1" ht="15">
      <c r="B135" s="10" t="s">
        <v>22</v>
      </c>
      <c r="C135" s="10" t="s">
        <v>36</v>
      </c>
      <c r="D135" s="33">
        <v>8835</v>
      </c>
      <c r="E135" s="33">
        <v>12</v>
      </c>
      <c r="F135" s="34">
        <v>2617</v>
      </c>
      <c r="G135" s="34">
        <v>6206</v>
      </c>
      <c r="H135" s="34">
        <v>0</v>
      </c>
      <c r="I135" s="33">
        <v>0</v>
      </c>
      <c r="J135" s="34">
        <v>3740</v>
      </c>
      <c r="K135" s="34">
        <v>4333</v>
      </c>
      <c r="L135" s="35">
        <v>762</v>
      </c>
    </row>
    <row r="136" spans="2:12" s="4" customFormat="1" ht="15">
      <c r="B136" s="10"/>
      <c r="C136" s="10" t="s">
        <v>53</v>
      </c>
      <c r="D136" s="11">
        <v>100</v>
      </c>
      <c r="E136" s="27">
        <f>E135*100/8835</f>
        <v>0.13582342954159593</v>
      </c>
      <c r="F136" s="28">
        <f aca="true" t="shared" si="55" ref="F136:L136">F135*100/8835</f>
        <v>29.620826259196377</v>
      </c>
      <c r="G136" s="28">
        <f t="shared" si="55"/>
        <v>70.24335031126202</v>
      </c>
      <c r="H136" s="28">
        <f t="shared" si="55"/>
        <v>0</v>
      </c>
      <c r="I136" s="27">
        <f t="shared" si="55"/>
        <v>0</v>
      </c>
      <c r="J136" s="28">
        <f t="shared" si="55"/>
        <v>42.33163554046406</v>
      </c>
      <c r="K136" s="28">
        <f t="shared" si="55"/>
        <v>49.043576683644595</v>
      </c>
      <c r="L136" s="29">
        <f t="shared" si="55"/>
        <v>8.624787775891342</v>
      </c>
    </row>
    <row r="137" spans="2:12" s="4" customFormat="1" ht="15">
      <c r="B137" s="58" t="s">
        <v>23</v>
      </c>
      <c r="C137" s="58" t="s">
        <v>36</v>
      </c>
      <c r="D137" s="39">
        <v>14483</v>
      </c>
      <c r="E137" s="39">
        <v>7240</v>
      </c>
      <c r="F137" s="40">
        <v>4371</v>
      </c>
      <c r="G137" s="40">
        <v>2872</v>
      </c>
      <c r="H137" s="40">
        <v>0</v>
      </c>
      <c r="I137" s="39">
        <v>3526</v>
      </c>
      <c r="J137" s="40">
        <v>4509</v>
      </c>
      <c r="K137" s="40">
        <v>3277</v>
      </c>
      <c r="L137" s="41">
        <v>3171</v>
      </c>
    </row>
    <row r="138" spans="2:12" s="4" customFormat="1" ht="15">
      <c r="B138" s="58"/>
      <c r="C138" s="58" t="s">
        <v>53</v>
      </c>
      <c r="D138" s="12">
        <v>100</v>
      </c>
      <c r="E138" s="30">
        <f>E137*100/14483</f>
        <v>49.98964302975903</v>
      </c>
      <c r="F138" s="31">
        <f aca="true" t="shared" si="56" ref="F138:L138">F137*100/14483</f>
        <v>30.180211282192914</v>
      </c>
      <c r="G138" s="31">
        <f t="shared" si="56"/>
        <v>19.830145688048056</v>
      </c>
      <c r="H138" s="31">
        <f t="shared" si="56"/>
        <v>0</v>
      </c>
      <c r="I138" s="30">
        <f t="shared" si="56"/>
        <v>24.345784713111925</v>
      </c>
      <c r="J138" s="31">
        <f t="shared" si="56"/>
        <v>31.133052544362357</v>
      </c>
      <c r="K138" s="31">
        <f t="shared" si="56"/>
        <v>22.626527653110543</v>
      </c>
      <c r="L138" s="32">
        <f t="shared" si="56"/>
        <v>21.894635089415175</v>
      </c>
    </row>
    <row r="139" spans="2:12" s="4" customFormat="1" ht="15">
      <c r="B139" s="10" t="s">
        <v>51</v>
      </c>
      <c r="C139" s="10" t="s">
        <v>36</v>
      </c>
      <c r="D139" s="33">
        <v>1443</v>
      </c>
      <c r="E139" s="33">
        <v>22</v>
      </c>
      <c r="F139" s="34">
        <v>734</v>
      </c>
      <c r="G139" s="34">
        <v>687</v>
      </c>
      <c r="H139" s="34">
        <v>0</v>
      </c>
      <c r="I139" s="33">
        <v>0</v>
      </c>
      <c r="J139" s="34">
        <v>133</v>
      </c>
      <c r="K139" s="34">
        <v>1310</v>
      </c>
      <c r="L139" s="35">
        <v>0</v>
      </c>
    </row>
    <row r="140" spans="2:12" s="4" customFormat="1" ht="15">
      <c r="B140" s="10"/>
      <c r="C140" s="10" t="s">
        <v>53</v>
      </c>
      <c r="D140" s="11">
        <v>100</v>
      </c>
      <c r="E140" s="27">
        <f>E139*100/1443</f>
        <v>1.5246015246015245</v>
      </c>
      <c r="F140" s="28">
        <f aca="true" t="shared" si="57" ref="F140:L140">F139*100/1443</f>
        <v>50.866250866250866</v>
      </c>
      <c r="G140" s="28">
        <f t="shared" si="57"/>
        <v>47.60914760914761</v>
      </c>
      <c r="H140" s="28">
        <f t="shared" si="57"/>
        <v>0</v>
      </c>
      <c r="I140" s="27">
        <f t="shared" si="57"/>
        <v>0</v>
      </c>
      <c r="J140" s="28">
        <f t="shared" si="57"/>
        <v>9.216909216909217</v>
      </c>
      <c r="K140" s="28">
        <f t="shared" si="57"/>
        <v>90.78309078309078</v>
      </c>
      <c r="L140" s="29">
        <f t="shared" si="57"/>
        <v>0</v>
      </c>
    </row>
    <row r="141" spans="2:12" s="4" customFormat="1" ht="15">
      <c r="B141" s="58" t="s">
        <v>25</v>
      </c>
      <c r="C141" s="58" t="s">
        <v>36</v>
      </c>
      <c r="D141" s="39">
        <v>41899</v>
      </c>
      <c r="E141" s="39">
        <v>9418</v>
      </c>
      <c r="F141" s="40">
        <v>22518</v>
      </c>
      <c r="G141" s="40">
        <v>9938</v>
      </c>
      <c r="H141" s="40">
        <v>25</v>
      </c>
      <c r="I141" s="39">
        <v>4051</v>
      </c>
      <c r="J141" s="40">
        <v>25644</v>
      </c>
      <c r="K141" s="40">
        <v>11949</v>
      </c>
      <c r="L141" s="41">
        <v>255</v>
      </c>
    </row>
    <row r="142" spans="2:12" s="4" customFormat="1" ht="15">
      <c r="B142" s="58"/>
      <c r="C142" s="58" t="s">
        <v>53</v>
      </c>
      <c r="D142" s="12">
        <v>100</v>
      </c>
      <c r="E142" s="30">
        <f>E141*100/41899</f>
        <v>22.477863433494832</v>
      </c>
      <c r="F142" s="31">
        <f aca="true" t="shared" si="58" ref="F142:L142">F141*100/41899</f>
        <v>53.7435260984749</v>
      </c>
      <c r="G142" s="31">
        <f t="shared" si="58"/>
        <v>23.718943172868087</v>
      </c>
      <c r="H142" s="31">
        <f t="shared" si="58"/>
        <v>0.059667295162175706</v>
      </c>
      <c r="I142" s="30">
        <f t="shared" si="58"/>
        <v>9.668488508078951</v>
      </c>
      <c r="J142" s="31">
        <f t="shared" si="58"/>
        <v>61.20432468555335</v>
      </c>
      <c r="K142" s="31">
        <f t="shared" si="58"/>
        <v>28.518580395713503</v>
      </c>
      <c r="L142" s="32">
        <f t="shared" si="58"/>
        <v>0.6086064106541922</v>
      </c>
    </row>
    <row r="143" spans="2:12" s="4" customFormat="1" ht="15">
      <c r="B143" s="10" t="s">
        <v>26</v>
      </c>
      <c r="C143" s="10" t="s">
        <v>36</v>
      </c>
      <c r="D143" s="33">
        <v>3702</v>
      </c>
      <c r="E143" s="33">
        <v>379</v>
      </c>
      <c r="F143" s="34">
        <v>1152</v>
      </c>
      <c r="G143" s="34">
        <v>2171</v>
      </c>
      <c r="H143" s="34">
        <v>0</v>
      </c>
      <c r="I143" s="33">
        <v>0</v>
      </c>
      <c r="J143" s="34">
        <v>0</v>
      </c>
      <c r="K143" s="34">
        <v>3702</v>
      </c>
      <c r="L143" s="35">
        <v>0</v>
      </c>
    </row>
    <row r="144" spans="2:12" s="4" customFormat="1" ht="15">
      <c r="B144" s="10"/>
      <c r="C144" s="10" t="s">
        <v>53</v>
      </c>
      <c r="D144" s="11">
        <v>100</v>
      </c>
      <c r="E144" s="27">
        <f>E143*100/3702</f>
        <v>10.237709346299297</v>
      </c>
      <c r="F144" s="28">
        <f aca="true" t="shared" si="59" ref="F144:L144">F143*100/3702</f>
        <v>31.118314424635333</v>
      </c>
      <c r="G144" s="28">
        <f t="shared" si="59"/>
        <v>58.64397622906537</v>
      </c>
      <c r="H144" s="28">
        <f t="shared" si="59"/>
        <v>0</v>
      </c>
      <c r="I144" s="27">
        <f t="shared" si="59"/>
        <v>0</v>
      </c>
      <c r="J144" s="28">
        <f t="shared" si="59"/>
        <v>0</v>
      </c>
      <c r="K144" s="28">
        <f t="shared" si="59"/>
        <v>100</v>
      </c>
      <c r="L144" s="29">
        <f t="shared" si="59"/>
        <v>0</v>
      </c>
    </row>
    <row r="145" spans="2:12" s="4" customFormat="1" ht="15">
      <c r="B145" s="58" t="s">
        <v>27</v>
      </c>
      <c r="C145" s="58" t="s">
        <v>36</v>
      </c>
      <c r="D145" s="39">
        <v>6361</v>
      </c>
      <c r="E145" s="39">
        <v>3014</v>
      </c>
      <c r="F145" s="40">
        <v>1507</v>
      </c>
      <c r="G145" s="40">
        <v>1840</v>
      </c>
      <c r="H145" s="40">
        <v>0</v>
      </c>
      <c r="I145" s="39">
        <v>90</v>
      </c>
      <c r="J145" s="40">
        <v>1737</v>
      </c>
      <c r="K145" s="40">
        <v>4534</v>
      </c>
      <c r="L145" s="41">
        <v>0</v>
      </c>
    </row>
    <row r="146" spans="2:12" s="4" customFormat="1" ht="15">
      <c r="B146" s="58"/>
      <c r="C146" s="58" t="s">
        <v>53</v>
      </c>
      <c r="D146" s="12">
        <v>100</v>
      </c>
      <c r="E146" s="30">
        <f>E145*100/6361</f>
        <v>47.38248703034114</v>
      </c>
      <c r="F146" s="31">
        <f aca="true" t="shared" si="60" ref="F146:L146">F145*100/6361</f>
        <v>23.69124351517057</v>
      </c>
      <c r="G146" s="31">
        <f t="shared" si="60"/>
        <v>28.92626945448829</v>
      </c>
      <c r="H146" s="31">
        <f t="shared" si="60"/>
        <v>0</v>
      </c>
      <c r="I146" s="30">
        <f t="shared" si="60"/>
        <v>1.414871875491275</v>
      </c>
      <c r="J146" s="31">
        <f t="shared" si="60"/>
        <v>27.307027196981608</v>
      </c>
      <c r="K146" s="31">
        <f t="shared" si="60"/>
        <v>71.27810092752712</v>
      </c>
      <c r="L146" s="32">
        <f t="shared" si="60"/>
        <v>0</v>
      </c>
    </row>
    <row r="147" spans="2:12" s="4" customFormat="1" ht="15">
      <c r="B147" s="10" t="s">
        <v>28</v>
      </c>
      <c r="C147" s="10" t="s">
        <v>36</v>
      </c>
      <c r="D147" s="33">
        <v>11919</v>
      </c>
      <c r="E147" s="33">
        <v>290</v>
      </c>
      <c r="F147" s="34">
        <v>8083</v>
      </c>
      <c r="G147" s="34">
        <v>3546</v>
      </c>
      <c r="H147" s="34">
        <v>0</v>
      </c>
      <c r="I147" s="33">
        <v>0</v>
      </c>
      <c r="J147" s="34">
        <v>280</v>
      </c>
      <c r="K147" s="34">
        <v>11639</v>
      </c>
      <c r="L147" s="35">
        <v>0</v>
      </c>
    </row>
    <row r="148" spans="2:12" s="4" customFormat="1" ht="15">
      <c r="B148" s="10"/>
      <c r="C148" s="10" t="s">
        <v>53</v>
      </c>
      <c r="D148" s="11">
        <v>100</v>
      </c>
      <c r="E148" s="27">
        <f>E147*100/11919</f>
        <v>2.4330900243309004</v>
      </c>
      <c r="F148" s="28">
        <f aca="true" t="shared" si="61" ref="F148:L148">F147*100/11919</f>
        <v>67.816091954023</v>
      </c>
      <c r="G148" s="28">
        <f t="shared" si="61"/>
        <v>29.75081802164611</v>
      </c>
      <c r="H148" s="28">
        <f t="shared" si="61"/>
        <v>0</v>
      </c>
      <c r="I148" s="27">
        <f t="shared" si="61"/>
        <v>0</v>
      </c>
      <c r="J148" s="28">
        <f t="shared" si="61"/>
        <v>2.3491903683194897</v>
      </c>
      <c r="K148" s="28">
        <f t="shared" si="61"/>
        <v>97.65080963168052</v>
      </c>
      <c r="L148" s="29">
        <f t="shared" si="61"/>
        <v>0</v>
      </c>
    </row>
    <row r="149" spans="2:12" s="4" customFormat="1" ht="15">
      <c r="B149" s="58" t="s">
        <v>30</v>
      </c>
      <c r="C149" s="58" t="s">
        <v>36</v>
      </c>
      <c r="D149" s="39">
        <v>11128</v>
      </c>
      <c r="E149" s="39">
        <v>1445</v>
      </c>
      <c r="F149" s="40">
        <v>2450</v>
      </c>
      <c r="G149" s="40">
        <v>7233</v>
      </c>
      <c r="H149" s="40">
        <v>0</v>
      </c>
      <c r="I149" s="39">
        <v>875</v>
      </c>
      <c r="J149" s="40">
        <v>990</v>
      </c>
      <c r="K149" s="40">
        <v>7833</v>
      </c>
      <c r="L149" s="41">
        <v>1430</v>
      </c>
    </row>
    <row r="150" spans="2:12" s="4" customFormat="1" ht="15">
      <c r="B150" s="58"/>
      <c r="C150" s="58" t="s">
        <v>53</v>
      </c>
      <c r="D150" s="12">
        <v>100</v>
      </c>
      <c r="E150" s="30">
        <f>E149*100/11128</f>
        <v>12.985262401150251</v>
      </c>
      <c r="F150" s="31">
        <f aca="true" t="shared" si="62" ref="F150:L150">F149*100/11128</f>
        <v>22.016534867002157</v>
      </c>
      <c r="G150" s="31">
        <f t="shared" si="62"/>
        <v>64.9982027318476</v>
      </c>
      <c r="H150" s="31">
        <f t="shared" si="62"/>
        <v>0</v>
      </c>
      <c r="I150" s="30">
        <f t="shared" si="62"/>
        <v>7.863048166786484</v>
      </c>
      <c r="J150" s="31">
        <f t="shared" si="62"/>
        <v>8.896477354421279</v>
      </c>
      <c r="K150" s="31">
        <f t="shared" si="62"/>
        <v>70.3900071890726</v>
      </c>
      <c r="L150" s="32">
        <f t="shared" si="62"/>
        <v>12.850467289719626</v>
      </c>
    </row>
    <row r="151" spans="2:12" s="4" customFormat="1" ht="15">
      <c r="B151" s="10" t="s">
        <v>31</v>
      </c>
      <c r="C151" s="10" t="s">
        <v>36</v>
      </c>
      <c r="D151" s="33">
        <v>1757</v>
      </c>
      <c r="E151" s="33">
        <v>654</v>
      </c>
      <c r="F151" s="34">
        <v>92</v>
      </c>
      <c r="G151" s="34">
        <v>518</v>
      </c>
      <c r="H151" s="34">
        <v>493</v>
      </c>
      <c r="I151" s="33">
        <v>204</v>
      </c>
      <c r="J151" s="34">
        <v>330</v>
      </c>
      <c r="K151" s="34">
        <v>928</v>
      </c>
      <c r="L151" s="35">
        <v>295</v>
      </c>
    </row>
    <row r="152" spans="2:12" s="4" customFormat="1" ht="15">
      <c r="B152" s="10"/>
      <c r="C152" s="10" t="s">
        <v>53</v>
      </c>
      <c r="D152" s="11">
        <v>100</v>
      </c>
      <c r="E152" s="27">
        <f>E151*100/1757</f>
        <v>37.22253841775754</v>
      </c>
      <c r="F152" s="28">
        <f aca="true" t="shared" si="63" ref="F152:L152">F151*100/1757</f>
        <v>5.2361980648833235</v>
      </c>
      <c r="G152" s="28">
        <f t="shared" si="63"/>
        <v>29.48207171314741</v>
      </c>
      <c r="H152" s="28">
        <f t="shared" si="63"/>
        <v>28.059191804211725</v>
      </c>
      <c r="I152" s="27">
        <f t="shared" si="63"/>
        <v>11.610700056915196</v>
      </c>
      <c r="J152" s="28">
        <f t="shared" si="63"/>
        <v>18.782014797951053</v>
      </c>
      <c r="K152" s="28">
        <f t="shared" si="63"/>
        <v>52.81730221969266</v>
      </c>
      <c r="L152" s="29">
        <f t="shared" si="63"/>
        <v>16.78998292544109</v>
      </c>
    </row>
    <row r="153" spans="2:12" s="4" customFormat="1" ht="15">
      <c r="B153" s="58" t="s">
        <v>37</v>
      </c>
      <c r="C153" s="58" t="s">
        <v>36</v>
      </c>
      <c r="D153" s="39">
        <v>2831</v>
      </c>
      <c r="E153" s="39">
        <v>359</v>
      </c>
      <c r="F153" s="40">
        <v>2244</v>
      </c>
      <c r="G153" s="40">
        <v>205</v>
      </c>
      <c r="H153" s="40">
        <v>23</v>
      </c>
      <c r="I153" s="39">
        <v>0</v>
      </c>
      <c r="J153" s="40">
        <v>1423</v>
      </c>
      <c r="K153" s="40">
        <v>1326</v>
      </c>
      <c r="L153" s="41">
        <v>82</v>
      </c>
    </row>
    <row r="154" spans="2:12" s="4" customFormat="1" ht="15">
      <c r="B154" s="58"/>
      <c r="C154" s="58" t="s">
        <v>53</v>
      </c>
      <c r="D154" s="12">
        <v>100</v>
      </c>
      <c r="E154" s="30">
        <f>E153*100/2831</f>
        <v>12.68103143765454</v>
      </c>
      <c r="F154" s="31">
        <f aca="true" t="shared" si="64" ref="F154:L154">F153*100/2831</f>
        <v>79.26527728717768</v>
      </c>
      <c r="G154" s="31">
        <f t="shared" si="64"/>
        <v>7.241257506181562</v>
      </c>
      <c r="H154" s="31">
        <f t="shared" si="64"/>
        <v>0.812433768986224</v>
      </c>
      <c r="I154" s="30">
        <f t="shared" si="64"/>
        <v>0</v>
      </c>
      <c r="J154" s="31">
        <f t="shared" si="64"/>
        <v>50.2649240551042</v>
      </c>
      <c r="K154" s="31">
        <f t="shared" si="64"/>
        <v>46.83857294242317</v>
      </c>
      <c r="L154" s="32">
        <f t="shared" si="64"/>
        <v>2.8965030024726244</v>
      </c>
    </row>
    <row r="155" spans="2:12" s="4" customFormat="1" ht="15">
      <c r="B155" s="102" t="s">
        <v>60</v>
      </c>
      <c r="C155" s="57" t="s">
        <v>36</v>
      </c>
      <c r="D155" s="67">
        <f>(D107+D109+D111+D113+D115+D117+D119+D121+D123+D125+D127+D129+D131+D133+D135+D137+D139+D141+D143+D145+D147+D149+D151+D153)</f>
        <v>324687</v>
      </c>
      <c r="E155" s="66">
        <f aca="true" t="shared" si="65" ref="E155:L155">(E107+E109+E111+E113+E115+E117+E119+E121+E123+E125+E127+E129+E131+E133+E135+E137+E139+E141+E143+E145+E147+E149+E151+E153)</f>
        <v>110641</v>
      </c>
      <c r="F155" s="66">
        <f t="shared" si="65"/>
        <v>104833</v>
      </c>
      <c r="G155" s="66">
        <f t="shared" si="65"/>
        <v>105497</v>
      </c>
      <c r="H155" s="68">
        <f t="shared" si="65"/>
        <v>3716</v>
      </c>
      <c r="I155" s="66">
        <f t="shared" si="65"/>
        <v>23099</v>
      </c>
      <c r="J155" s="66">
        <f t="shared" si="65"/>
        <v>151744</v>
      </c>
      <c r="K155" s="66">
        <f t="shared" si="65"/>
        <v>119481</v>
      </c>
      <c r="L155" s="68">
        <f t="shared" si="65"/>
        <v>30363</v>
      </c>
    </row>
    <row r="156" spans="2:12" s="4" customFormat="1" ht="15">
      <c r="B156" s="102"/>
      <c r="C156" s="57" t="s">
        <v>53</v>
      </c>
      <c r="D156" s="64">
        <v>100</v>
      </c>
      <c r="E156" s="71">
        <f>((E155*100)/D155)</f>
        <v>34.07620261975379</v>
      </c>
      <c r="F156" s="71">
        <f>((F155*100)/D155)</f>
        <v>32.2874029449901</v>
      </c>
      <c r="G156" s="71">
        <f>((G155*100)/D155)</f>
        <v>32.49190759100303</v>
      </c>
      <c r="H156" s="65">
        <f>((H155*100)/D155)</f>
        <v>1.1444868442530807</v>
      </c>
      <c r="I156" s="71">
        <f>((I155*100)/D155)</f>
        <v>7.114236172067253</v>
      </c>
      <c r="J156" s="71">
        <f>((J155*100)/D155)</f>
        <v>46.73547139244873</v>
      </c>
      <c r="K156" s="71">
        <f>((K155*100)/D155)</f>
        <v>36.798824714263276</v>
      </c>
      <c r="L156" s="65">
        <f>((L155*100)/D155)</f>
        <v>9.351467721220745</v>
      </c>
    </row>
    <row r="157" spans="2:12" s="4" customFormat="1" ht="15">
      <c r="B157" s="58" t="s">
        <v>8</v>
      </c>
      <c r="C157" s="58" t="s">
        <v>36</v>
      </c>
      <c r="D157" s="39">
        <v>5971</v>
      </c>
      <c r="E157" s="39">
        <v>1484</v>
      </c>
      <c r="F157" s="40">
        <v>4397</v>
      </c>
      <c r="G157" s="40">
        <v>50</v>
      </c>
      <c r="H157" s="40">
        <v>40</v>
      </c>
      <c r="I157" s="39">
        <v>625</v>
      </c>
      <c r="J157" s="40">
        <v>3623</v>
      </c>
      <c r="K157" s="40">
        <v>1515</v>
      </c>
      <c r="L157" s="41">
        <v>208</v>
      </c>
    </row>
    <row r="158" spans="2:12" s="4" customFormat="1" ht="15">
      <c r="B158" s="58"/>
      <c r="C158" s="58" t="s">
        <v>53</v>
      </c>
      <c r="D158" s="12">
        <v>100</v>
      </c>
      <c r="E158" s="30">
        <f>E157*100/5971</f>
        <v>24.853458382180538</v>
      </c>
      <c r="F158" s="31">
        <f aca="true" t="shared" si="66" ref="F158:L158">F157*100/5971</f>
        <v>73.63925640596214</v>
      </c>
      <c r="G158" s="31">
        <f t="shared" si="66"/>
        <v>0.8373806732540613</v>
      </c>
      <c r="H158" s="31">
        <f t="shared" si="66"/>
        <v>0.6699045386032491</v>
      </c>
      <c r="I158" s="30">
        <f t="shared" si="66"/>
        <v>10.467258415675767</v>
      </c>
      <c r="J158" s="31">
        <f t="shared" si="66"/>
        <v>60.676603583989284</v>
      </c>
      <c r="K158" s="31">
        <f t="shared" si="66"/>
        <v>25.372634399598056</v>
      </c>
      <c r="L158" s="32">
        <f t="shared" si="66"/>
        <v>3.483503600736895</v>
      </c>
    </row>
    <row r="159" spans="2:12" s="4" customFormat="1" ht="15">
      <c r="B159" s="10" t="s">
        <v>9</v>
      </c>
      <c r="C159" s="10" t="s">
        <v>36</v>
      </c>
      <c r="D159" s="33">
        <v>520</v>
      </c>
      <c r="E159" s="33">
        <v>0</v>
      </c>
      <c r="F159" s="34">
        <v>0</v>
      </c>
      <c r="G159" s="34">
        <v>520</v>
      </c>
      <c r="H159" s="34">
        <v>0</v>
      </c>
      <c r="I159" s="33">
        <v>0</v>
      </c>
      <c r="J159" s="34">
        <v>520</v>
      </c>
      <c r="K159" s="34">
        <v>0</v>
      </c>
      <c r="L159" s="35">
        <v>0</v>
      </c>
    </row>
    <row r="160" spans="2:12" s="4" customFormat="1" ht="15">
      <c r="B160" s="10"/>
      <c r="C160" s="10" t="s">
        <v>53</v>
      </c>
      <c r="D160" s="11">
        <v>100</v>
      </c>
      <c r="E160" s="27">
        <f>E159*100/520</f>
        <v>0</v>
      </c>
      <c r="F160" s="28">
        <f aca="true" t="shared" si="67" ref="F160:L160">F159*100/520</f>
        <v>0</v>
      </c>
      <c r="G160" s="28">
        <f t="shared" si="67"/>
        <v>100</v>
      </c>
      <c r="H160" s="28">
        <f t="shared" si="67"/>
        <v>0</v>
      </c>
      <c r="I160" s="27">
        <f t="shared" si="67"/>
        <v>0</v>
      </c>
      <c r="J160" s="28">
        <f t="shared" si="67"/>
        <v>100</v>
      </c>
      <c r="K160" s="28">
        <f t="shared" si="67"/>
        <v>0</v>
      </c>
      <c r="L160" s="29">
        <f t="shared" si="67"/>
        <v>0</v>
      </c>
    </row>
    <row r="161" spans="2:12" s="4" customFormat="1" ht="15">
      <c r="B161" s="58" t="s">
        <v>10</v>
      </c>
      <c r="C161" s="58" t="s">
        <v>36</v>
      </c>
      <c r="D161" s="39">
        <v>1888</v>
      </c>
      <c r="E161" s="39">
        <v>0</v>
      </c>
      <c r="F161" s="40">
        <v>1130</v>
      </c>
      <c r="G161" s="40">
        <v>570</v>
      </c>
      <c r="H161" s="40">
        <v>188</v>
      </c>
      <c r="I161" s="39">
        <v>38</v>
      </c>
      <c r="J161" s="40">
        <v>1800</v>
      </c>
      <c r="K161" s="40">
        <v>50</v>
      </c>
      <c r="L161" s="41">
        <v>0</v>
      </c>
    </row>
    <row r="162" spans="2:12" s="4" customFormat="1" ht="15">
      <c r="B162" s="58"/>
      <c r="C162" s="58" t="s">
        <v>53</v>
      </c>
      <c r="D162" s="12">
        <v>100</v>
      </c>
      <c r="E162" s="30">
        <f>E161*100/1888</f>
        <v>0</v>
      </c>
      <c r="F162" s="31">
        <f aca="true" t="shared" si="68" ref="F162:L162">F161*100/1888</f>
        <v>59.851694915254235</v>
      </c>
      <c r="G162" s="31">
        <f t="shared" si="68"/>
        <v>30.190677966101696</v>
      </c>
      <c r="H162" s="31">
        <f t="shared" si="68"/>
        <v>9.957627118644067</v>
      </c>
      <c r="I162" s="30">
        <f t="shared" si="68"/>
        <v>2.01271186440678</v>
      </c>
      <c r="J162" s="31">
        <f t="shared" si="68"/>
        <v>95.33898305084746</v>
      </c>
      <c r="K162" s="31">
        <f t="shared" si="68"/>
        <v>2.6483050847457625</v>
      </c>
      <c r="L162" s="32">
        <f t="shared" si="68"/>
        <v>0</v>
      </c>
    </row>
    <row r="163" spans="2:12" s="4" customFormat="1" ht="15">
      <c r="B163" s="10" t="s">
        <v>11</v>
      </c>
      <c r="C163" s="10" t="s">
        <v>36</v>
      </c>
      <c r="D163" s="33">
        <v>763</v>
      </c>
      <c r="E163" s="33">
        <v>0</v>
      </c>
      <c r="F163" s="34">
        <v>763</v>
      </c>
      <c r="G163" s="34">
        <v>0</v>
      </c>
      <c r="H163" s="34">
        <v>0</v>
      </c>
      <c r="I163" s="33">
        <v>0</v>
      </c>
      <c r="J163" s="34">
        <v>763</v>
      </c>
      <c r="K163" s="34">
        <v>0</v>
      </c>
      <c r="L163" s="35">
        <v>0</v>
      </c>
    </row>
    <row r="164" spans="2:12" s="4" customFormat="1" ht="15">
      <c r="B164" s="10"/>
      <c r="C164" s="10" t="s">
        <v>53</v>
      </c>
      <c r="D164" s="11">
        <v>100</v>
      </c>
      <c r="E164" s="27">
        <f>E163*100/763</f>
        <v>0</v>
      </c>
      <c r="F164" s="28">
        <f aca="true" t="shared" si="69" ref="F164:L164">F163*100/763</f>
        <v>100</v>
      </c>
      <c r="G164" s="28">
        <f t="shared" si="69"/>
        <v>0</v>
      </c>
      <c r="H164" s="28">
        <f t="shared" si="69"/>
        <v>0</v>
      </c>
      <c r="I164" s="27">
        <f t="shared" si="69"/>
        <v>0</v>
      </c>
      <c r="J164" s="28">
        <f t="shared" si="69"/>
        <v>100</v>
      </c>
      <c r="K164" s="28">
        <f t="shared" si="69"/>
        <v>0</v>
      </c>
      <c r="L164" s="29">
        <f t="shared" si="69"/>
        <v>0</v>
      </c>
    </row>
    <row r="165" spans="2:12" s="4" customFormat="1" ht="15">
      <c r="B165" s="58" t="s">
        <v>12</v>
      </c>
      <c r="C165" s="58" t="s">
        <v>36</v>
      </c>
      <c r="D165" s="39">
        <v>2680</v>
      </c>
      <c r="E165" s="39">
        <v>1963</v>
      </c>
      <c r="F165" s="40">
        <v>717</v>
      </c>
      <c r="G165" s="40">
        <v>0</v>
      </c>
      <c r="H165" s="40">
        <v>0</v>
      </c>
      <c r="I165" s="39">
        <v>121</v>
      </c>
      <c r="J165" s="40">
        <v>2559</v>
      </c>
      <c r="K165" s="40">
        <v>0</v>
      </c>
      <c r="L165" s="41">
        <v>0</v>
      </c>
    </row>
    <row r="166" spans="2:12" s="4" customFormat="1" ht="15">
      <c r="B166" s="58"/>
      <c r="C166" s="58" t="s">
        <v>53</v>
      </c>
      <c r="D166" s="12">
        <v>100</v>
      </c>
      <c r="E166" s="30">
        <f>E165*100/2680</f>
        <v>73.24626865671642</v>
      </c>
      <c r="F166" s="31">
        <f aca="true" t="shared" si="70" ref="F166:L166">F165*100/2680</f>
        <v>26.753731343283583</v>
      </c>
      <c r="G166" s="31">
        <f t="shared" si="70"/>
        <v>0</v>
      </c>
      <c r="H166" s="31">
        <f t="shared" si="70"/>
        <v>0</v>
      </c>
      <c r="I166" s="30">
        <f t="shared" si="70"/>
        <v>4.514925373134329</v>
      </c>
      <c r="J166" s="31">
        <f t="shared" si="70"/>
        <v>95.48507462686567</v>
      </c>
      <c r="K166" s="31">
        <f t="shared" si="70"/>
        <v>0</v>
      </c>
      <c r="L166" s="32">
        <f t="shared" si="70"/>
        <v>0</v>
      </c>
    </row>
    <row r="167" spans="2:12" s="4" customFormat="1" ht="15">
      <c r="B167" s="10" t="s">
        <v>13</v>
      </c>
      <c r="C167" s="10" t="s">
        <v>36</v>
      </c>
      <c r="D167" s="33">
        <v>3479</v>
      </c>
      <c r="E167" s="33">
        <v>90</v>
      </c>
      <c r="F167" s="34">
        <v>2144</v>
      </c>
      <c r="G167" s="34">
        <v>1245</v>
      </c>
      <c r="H167" s="34">
        <v>0</v>
      </c>
      <c r="I167" s="33">
        <v>0</v>
      </c>
      <c r="J167" s="34">
        <v>2704</v>
      </c>
      <c r="K167" s="34">
        <v>685</v>
      </c>
      <c r="L167" s="35">
        <v>90</v>
      </c>
    </row>
    <row r="168" spans="2:12" s="4" customFormat="1" ht="15">
      <c r="B168" s="10"/>
      <c r="C168" s="10" t="s">
        <v>53</v>
      </c>
      <c r="D168" s="11">
        <v>100</v>
      </c>
      <c r="E168" s="27">
        <f>E167*100/3479</f>
        <v>2.5869502730669733</v>
      </c>
      <c r="F168" s="28">
        <f aca="true" t="shared" si="71" ref="F168:L168">F167*100/3479</f>
        <v>61.626904282839895</v>
      </c>
      <c r="G168" s="28">
        <f t="shared" si="71"/>
        <v>35.78614544409313</v>
      </c>
      <c r="H168" s="28">
        <f t="shared" si="71"/>
        <v>0</v>
      </c>
      <c r="I168" s="27">
        <f t="shared" si="71"/>
        <v>0</v>
      </c>
      <c r="J168" s="28">
        <f t="shared" si="71"/>
        <v>77.72348375970107</v>
      </c>
      <c r="K168" s="28">
        <f t="shared" si="71"/>
        <v>19.689565967231964</v>
      </c>
      <c r="L168" s="29">
        <f t="shared" si="71"/>
        <v>2.5869502730669733</v>
      </c>
    </row>
    <row r="169" spans="2:12" s="4" customFormat="1" ht="15">
      <c r="B169" s="58" t="s">
        <v>46</v>
      </c>
      <c r="C169" s="58" t="s">
        <v>36</v>
      </c>
      <c r="D169" s="39">
        <v>420</v>
      </c>
      <c r="E169" s="39">
        <v>0</v>
      </c>
      <c r="F169" s="40">
        <v>420</v>
      </c>
      <c r="G169" s="40">
        <v>0</v>
      </c>
      <c r="H169" s="40">
        <v>0</v>
      </c>
      <c r="I169" s="39">
        <v>0</v>
      </c>
      <c r="J169" s="40">
        <v>420</v>
      </c>
      <c r="K169" s="40">
        <v>0</v>
      </c>
      <c r="L169" s="41">
        <v>0</v>
      </c>
    </row>
    <row r="170" spans="2:12" s="4" customFormat="1" ht="15">
      <c r="B170" s="58"/>
      <c r="C170" s="58" t="s">
        <v>53</v>
      </c>
      <c r="D170" s="12">
        <v>100</v>
      </c>
      <c r="E170" s="30">
        <f>E169*100/420</f>
        <v>0</v>
      </c>
      <c r="F170" s="31">
        <f aca="true" t="shared" si="72" ref="F170:L170">F169*100/420</f>
        <v>100</v>
      </c>
      <c r="G170" s="31">
        <f t="shared" si="72"/>
        <v>0</v>
      </c>
      <c r="H170" s="31">
        <f t="shared" si="72"/>
        <v>0</v>
      </c>
      <c r="I170" s="30">
        <f t="shared" si="72"/>
        <v>0</v>
      </c>
      <c r="J170" s="31">
        <f t="shared" si="72"/>
        <v>100</v>
      </c>
      <c r="K170" s="31">
        <f t="shared" si="72"/>
        <v>0</v>
      </c>
      <c r="L170" s="32">
        <f t="shared" si="72"/>
        <v>0</v>
      </c>
    </row>
    <row r="171" spans="2:12" s="4" customFormat="1" ht="15">
      <c r="B171" s="10" t="s">
        <v>34</v>
      </c>
      <c r="C171" s="10" t="s">
        <v>36</v>
      </c>
      <c r="D171" s="33">
        <v>1132</v>
      </c>
      <c r="E171" s="33">
        <v>152</v>
      </c>
      <c r="F171" s="34">
        <v>250</v>
      </c>
      <c r="G171" s="34">
        <v>730</v>
      </c>
      <c r="H171" s="34">
        <v>0</v>
      </c>
      <c r="I171" s="33">
        <v>0</v>
      </c>
      <c r="J171" s="34">
        <v>390</v>
      </c>
      <c r="K171" s="34">
        <v>192</v>
      </c>
      <c r="L171" s="35">
        <v>550</v>
      </c>
    </row>
    <row r="172" spans="2:12" s="4" customFormat="1" ht="15">
      <c r="B172" s="10"/>
      <c r="C172" s="10" t="s">
        <v>53</v>
      </c>
      <c r="D172" s="11">
        <v>100</v>
      </c>
      <c r="E172" s="27">
        <f>E171*100/1132</f>
        <v>13.42756183745583</v>
      </c>
      <c r="F172" s="28">
        <f aca="true" t="shared" si="73" ref="F172:L172">F171*100/1132</f>
        <v>22.084805653710248</v>
      </c>
      <c r="G172" s="28">
        <f t="shared" si="73"/>
        <v>64.48763250883393</v>
      </c>
      <c r="H172" s="28">
        <f t="shared" si="73"/>
        <v>0</v>
      </c>
      <c r="I172" s="27">
        <f t="shared" si="73"/>
        <v>0</v>
      </c>
      <c r="J172" s="28">
        <f t="shared" si="73"/>
        <v>34.45229681978799</v>
      </c>
      <c r="K172" s="28">
        <f t="shared" si="73"/>
        <v>16.96113074204947</v>
      </c>
      <c r="L172" s="29">
        <f t="shared" si="73"/>
        <v>48.58657243816254</v>
      </c>
    </row>
    <row r="173" spans="2:12" s="4" customFormat="1" ht="15">
      <c r="B173" s="58" t="s">
        <v>17</v>
      </c>
      <c r="C173" s="58" t="s">
        <v>36</v>
      </c>
      <c r="D173" s="39">
        <v>20019</v>
      </c>
      <c r="E173" s="39">
        <v>14215</v>
      </c>
      <c r="F173" s="40">
        <v>5689</v>
      </c>
      <c r="G173" s="40">
        <v>115</v>
      </c>
      <c r="H173" s="40">
        <v>0</v>
      </c>
      <c r="I173" s="39">
        <v>3467</v>
      </c>
      <c r="J173" s="40">
        <v>13925</v>
      </c>
      <c r="K173" s="40">
        <v>2096</v>
      </c>
      <c r="L173" s="41">
        <v>531</v>
      </c>
    </row>
    <row r="174" spans="2:12" s="4" customFormat="1" ht="15">
      <c r="B174" s="58"/>
      <c r="C174" s="58" t="s">
        <v>53</v>
      </c>
      <c r="D174" s="12">
        <v>100</v>
      </c>
      <c r="E174" s="30">
        <f>E173*100/20019</f>
        <v>71.0075428343074</v>
      </c>
      <c r="F174" s="31">
        <f aca="true" t="shared" si="74" ref="F174:L174">F173*100/20019</f>
        <v>28.418002897247614</v>
      </c>
      <c r="G174" s="31">
        <f t="shared" si="74"/>
        <v>0.5744542684449773</v>
      </c>
      <c r="H174" s="31">
        <f t="shared" si="74"/>
        <v>0</v>
      </c>
      <c r="I174" s="30">
        <f t="shared" si="74"/>
        <v>17.31854737998901</v>
      </c>
      <c r="J174" s="31">
        <f t="shared" si="74"/>
        <v>69.55891902692443</v>
      </c>
      <c r="K174" s="31">
        <f t="shared" si="74"/>
        <v>10.470053449223238</v>
      </c>
      <c r="L174" s="32">
        <f t="shared" si="74"/>
        <v>2.65248014386333</v>
      </c>
    </row>
    <row r="175" spans="2:12" s="4" customFormat="1" ht="15">
      <c r="B175" s="10" t="s">
        <v>50</v>
      </c>
      <c r="C175" s="10" t="s">
        <v>36</v>
      </c>
      <c r="D175" s="33">
        <v>1796</v>
      </c>
      <c r="E175" s="33">
        <v>95</v>
      </c>
      <c r="F175" s="34">
        <v>1290</v>
      </c>
      <c r="G175" s="34">
        <v>396</v>
      </c>
      <c r="H175" s="34">
        <v>15</v>
      </c>
      <c r="I175" s="33">
        <v>10</v>
      </c>
      <c r="J175" s="34">
        <v>1355</v>
      </c>
      <c r="K175" s="34">
        <v>431</v>
      </c>
      <c r="L175" s="35">
        <v>0</v>
      </c>
    </row>
    <row r="176" spans="2:12" s="4" customFormat="1" ht="15">
      <c r="B176" s="10"/>
      <c r="C176" s="10" t="s">
        <v>53</v>
      </c>
      <c r="D176" s="11">
        <v>100</v>
      </c>
      <c r="E176" s="27">
        <f>E175*100/1796</f>
        <v>5.289532293986637</v>
      </c>
      <c r="F176" s="28">
        <f aca="true" t="shared" si="75" ref="F176:L176">F175*100/1796</f>
        <v>71.82628062360801</v>
      </c>
      <c r="G176" s="28">
        <f t="shared" si="75"/>
        <v>22.048997772828507</v>
      </c>
      <c r="H176" s="28">
        <f t="shared" si="75"/>
        <v>0.8351893095768375</v>
      </c>
      <c r="I176" s="27">
        <f t="shared" si="75"/>
        <v>0.5567928730512249</v>
      </c>
      <c r="J176" s="28">
        <f t="shared" si="75"/>
        <v>75.44543429844099</v>
      </c>
      <c r="K176" s="28">
        <f t="shared" si="75"/>
        <v>23.997772828507795</v>
      </c>
      <c r="L176" s="29">
        <f t="shared" si="75"/>
        <v>0</v>
      </c>
    </row>
    <row r="177" spans="2:12" s="4" customFormat="1" ht="15">
      <c r="B177" s="58" t="s">
        <v>20</v>
      </c>
      <c r="C177" s="58" t="s">
        <v>36</v>
      </c>
      <c r="D177" s="39">
        <v>560</v>
      </c>
      <c r="E177" s="39">
        <v>0</v>
      </c>
      <c r="F177" s="40">
        <v>70</v>
      </c>
      <c r="G177" s="40">
        <v>490</v>
      </c>
      <c r="H177" s="40">
        <v>0</v>
      </c>
      <c r="I177" s="39">
        <v>0</v>
      </c>
      <c r="J177" s="40">
        <v>70</v>
      </c>
      <c r="K177" s="40">
        <v>400</v>
      </c>
      <c r="L177" s="41">
        <v>90</v>
      </c>
    </row>
    <row r="178" spans="2:12" s="4" customFormat="1" ht="15">
      <c r="B178" s="58"/>
      <c r="C178" s="58" t="s">
        <v>53</v>
      </c>
      <c r="D178" s="12">
        <v>100</v>
      </c>
      <c r="E178" s="30">
        <f>E177*100/560</f>
        <v>0</v>
      </c>
      <c r="F178" s="31">
        <f aca="true" t="shared" si="76" ref="F178:L178">F177*100/560</f>
        <v>12.5</v>
      </c>
      <c r="G178" s="31">
        <f t="shared" si="76"/>
        <v>87.5</v>
      </c>
      <c r="H178" s="31">
        <f t="shared" si="76"/>
        <v>0</v>
      </c>
      <c r="I178" s="30">
        <f t="shared" si="76"/>
        <v>0</v>
      </c>
      <c r="J178" s="31">
        <f t="shared" si="76"/>
        <v>12.5</v>
      </c>
      <c r="K178" s="31">
        <f t="shared" si="76"/>
        <v>71.42857142857143</v>
      </c>
      <c r="L178" s="32">
        <f t="shared" si="76"/>
        <v>16.071428571428573</v>
      </c>
    </row>
    <row r="179" spans="2:12" s="4" customFormat="1" ht="15">
      <c r="B179" s="10" t="s">
        <v>24</v>
      </c>
      <c r="C179" s="10" t="s">
        <v>36</v>
      </c>
      <c r="D179" s="33">
        <v>8453</v>
      </c>
      <c r="E179" s="33">
        <v>568</v>
      </c>
      <c r="F179" s="34">
        <v>2145</v>
      </c>
      <c r="G179" s="34">
        <v>5740</v>
      </c>
      <c r="H179" s="34">
        <v>0</v>
      </c>
      <c r="I179" s="33">
        <v>0</v>
      </c>
      <c r="J179" s="34">
        <v>3535</v>
      </c>
      <c r="K179" s="34">
        <v>4918</v>
      </c>
      <c r="L179" s="35">
        <v>0</v>
      </c>
    </row>
    <row r="180" spans="2:12" s="4" customFormat="1" ht="15">
      <c r="B180" s="10"/>
      <c r="C180" s="10" t="s">
        <v>53</v>
      </c>
      <c r="D180" s="11">
        <v>100</v>
      </c>
      <c r="E180" s="27">
        <f>E179*100/8453</f>
        <v>6.719507867029457</v>
      </c>
      <c r="F180" s="28">
        <f aca="true" t="shared" si="77" ref="F180:L180">F179*100/8453</f>
        <v>25.375606293623566</v>
      </c>
      <c r="G180" s="28">
        <f t="shared" si="77"/>
        <v>67.90488583934697</v>
      </c>
      <c r="H180" s="28">
        <f t="shared" si="77"/>
        <v>0</v>
      </c>
      <c r="I180" s="27">
        <f t="shared" si="77"/>
        <v>0</v>
      </c>
      <c r="J180" s="28">
        <f t="shared" si="77"/>
        <v>41.819472376671</v>
      </c>
      <c r="K180" s="28">
        <f t="shared" si="77"/>
        <v>58.180527623329</v>
      </c>
      <c r="L180" s="29">
        <f t="shared" si="77"/>
        <v>0</v>
      </c>
    </row>
    <row r="181" spans="2:12" s="4" customFormat="1" ht="15">
      <c r="B181" s="58" t="s">
        <v>52</v>
      </c>
      <c r="C181" s="58" t="s">
        <v>36</v>
      </c>
      <c r="D181" s="39">
        <v>6740</v>
      </c>
      <c r="E181" s="39">
        <v>50</v>
      </c>
      <c r="F181" s="40">
        <v>3490</v>
      </c>
      <c r="G181" s="40">
        <v>0</v>
      </c>
      <c r="H181" s="40">
        <v>3200</v>
      </c>
      <c r="I181" s="39">
        <v>0</v>
      </c>
      <c r="J181" s="40">
        <v>4290</v>
      </c>
      <c r="K181" s="40">
        <v>2400</v>
      </c>
      <c r="L181" s="41">
        <v>50</v>
      </c>
    </row>
    <row r="182" spans="2:12" s="4" customFormat="1" ht="15">
      <c r="B182" s="58"/>
      <c r="C182" s="58" t="s">
        <v>53</v>
      </c>
      <c r="D182" s="12">
        <v>100</v>
      </c>
      <c r="E182" s="30">
        <f>E181*100/6740</f>
        <v>0.7418397626112759</v>
      </c>
      <c r="F182" s="31">
        <f aca="true" t="shared" si="78" ref="F182:L182">F181*100/6740</f>
        <v>51.78041543026706</v>
      </c>
      <c r="G182" s="31">
        <f t="shared" si="78"/>
        <v>0</v>
      </c>
      <c r="H182" s="31">
        <f t="shared" si="78"/>
        <v>47.47774480712166</v>
      </c>
      <c r="I182" s="30">
        <f t="shared" si="78"/>
        <v>0</v>
      </c>
      <c r="J182" s="31">
        <f t="shared" si="78"/>
        <v>63.64985163204748</v>
      </c>
      <c r="K182" s="31">
        <f t="shared" si="78"/>
        <v>35.60830860534124</v>
      </c>
      <c r="L182" s="32">
        <f t="shared" si="78"/>
        <v>0.7418397626112759</v>
      </c>
    </row>
    <row r="183" spans="2:12" s="4" customFormat="1" ht="15">
      <c r="B183" s="10" t="s">
        <v>29</v>
      </c>
      <c r="C183" s="10" t="s">
        <v>36</v>
      </c>
      <c r="D183" s="33">
        <v>3466</v>
      </c>
      <c r="E183" s="33">
        <v>586</v>
      </c>
      <c r="F183" s="34">
        <v>2295</v>
      </c>
      <c r="G183" s="34">
        <v>585</v>
      </c>
      <c r="H183" s="34">
        <v>0</v>
      </c>
      <c r="I183" s="33">
        <v>376</v>
      </c>
      <c r="J183" s="34">
        <v>1795</v>
      </c>
      <c r="K183" s="34">
        <v>1205</v>
      </c>
      <c r="L183" s="35">
        <v>90</v>
      </c>
    </row>
    <row r="184" spans="2:12" s="4" customFormat="1" ht="15">
      <c r="B184" s="10"/>
      <c r="C184" s="10" t="s">
        <v>53</v>
      </c>
      <c r="D184" s="11">
        <v>100</v>
      </c>
      <c r="E184" s="27">
        <f>E183*100/3466</f>
        <v>16.907097518753606</v>
      </c>
      <c r="F184" s="28">
        <f aca="true" t="shared" si="79" ref="F184:L184">F183*100/3466</f>
        <v>66.21465666474322</v>
      </c>
      <c r="G184" s="28">
        <f t="shared" si="79"/>
        <v>16.878245816503174</v>
      </c>
      <c r="H184" s="28">
        <f t="shared" si="79"/>
        <v>0</v>
      </c>
      <c r="I184" s="27">
        <f t="shared" si="79"/>
        <v>10.848240046162724</v>
      </c>
      <c r="J184" s="28">
        <f t="shared" si="79"/>
        <v>51.788805539526834</v>
      </c>
      <c r="K184" s="28">
        <f t="shared" si="79"/>
        <v>34.76630121177149</v>
      </c>
      <c r="L184" s="29">
        <f t="shared" si="79"/>
        <v>2.59665320253895</v>
      </c>
    </row>
    <row r="185" spans="2:12" s="4" customFormat="1" ht="15">
      <c r="B185" s="58" t="s">
        <v>38</v>
      </c>
      <c r="C185" s="58" t="s">
        <v>36</v>
      </c>
      <c r="D185" s="39">
        <v>2820</v>
      </c>
      <c r="E185" s="39">
        <v>2220</v>
      </c>
      <c r="F185" s="40">
        <v>600</v>
      </c>
      <c r="G185" s="40">
        <v>0</v>
      </c>
      <c r="H185" s="40">
        <v>0</v>
      </c>
      <c r="I185" s="39">
        <v>1700</v>
      </c>
      <c r="J185" s="40">
        <v>1120</v>
      </c>
      <c r="K185" s="40">
        <v>0</v>
      </c>
      <c r="L185" s="41">
        <v>0</v>
      </c>
    </row>
    <row r="186" spans="2:12" s="4" customFormat="1" ht="15">
      <c r="B186" s="58"/>
      <c r="C186" s="58" t="s">
        <v>53</v>
      </c>
      <c r="D186" s="12">
        <v>100</v>
      </c>
      <c r="E186" s="30">
        <f>E185*100/2820</f>
        <v>78.72340425531915</v>
      </c>
      <c r="F186" s="31">
        <f aca="true" t="shared" si="80" ref="F186:L186">F185*100/2820</f>
        <v>21.27659574468085</v>
      </c>
      <c r="G186" s="31">
        <f t="shared" si="80"/>
        <v>0</v>
      </c>
      <c r="H186" s="31">
        <f t="shared" si="80"/>
        <v>0</v>
      </c>
      <c r="I186" s="30">
        <f t="shared" si="80"/>
        <v>60.283687943262414</v>
      </c>
      <c r="J186" s="31">
        <f t="shared" si="80"/>
        <v>39.716312056737586</v>
      </c>
      <c r="K186" s="31">
        <f t="shared" si="80"/>
        <v>0</v>
      </c>
      <c r="L186" s="32">
        <f t="shared" si="80"/>
        <v>0</v>
      </c>
    </row>
    <row r="187" spans="2:12" s="4" customFormat="1" ht="15">
      <c r="B187" s="57" t="s">
        <v>61</v>
      </c>
      <c r="C187" s="57" t="s">
        <v>36</v>
      </c>
      <c r="D187" s="86">
        <f aca="true" t="shared" si="81" ref="D187:L187">(D157+D159+D161+D163+D165+D167+D169+D171+D173+D175+D177+D179+D181+D183+D185)</f>
        <v>60707</v>
      </c>
      <c r="E187" s="86">
        <f t="shared" si="81"/>
        <v>21423</v>
      </c>
      <c r="F187" s="66">
        <f t="shared" si="81"/>
        <v>25400</v>
      </c>
      <c r="G187" s="66">
        <f t="shared" si="81"/>
        <v>10441</v>
      </c>
      <c r="H187" s="66">
        <f t="shared" si="81"/>
        <v>3443</v>
      </c>
      <c r="I187" s="86">
        <f t="shared" si="81"/>
        <v>6337</v>
      </c>
      <c r="J187" s="66">
        <f t="shared" si="81"/>
        <v>38869</v>
      </c>
      <c r="K187" s="66">
        <f t="shared" si="81"/>
        <v>13892</v>
      </c>
      <c r="L187" s="68">
        <f t="shared" si="81"/>
        <v>1609</v>
      </c>
    </row>
    <row r="188" spans="2:12" s="4" customFormat="1" ht="15">
      <c r="B188" s="57"/>
      <c r="C188" s="57" t="s">
        <v>53</v>
      </c>
      <c r="D188" s="72">
        <v>100</v>
      </c>
      <c r="E188" s="73">
        <f>((E187*100)/D187)</f>
        <v>35.2891758775759</v>
      </c>
      <c r="F188" s="74">
        <f>((F187*100)/D187)</f>
        <v>41.84031495544171</v>
      </c>
      <c r="G188" s="74">
        <f>((G187*100)/D187)</f>
        <v>17.199005057077436</v>
      </c>
      <c r="H188" s="74">
        <f>((H187*100)/D187)</f>
        <v>5.671504109904953</v>
      </c>
      <c r="I188" s="73">
        <f>((I187*100)/D187)</f>
        <v>10.438664404434414</v>
      </c>
      <c r="J188" s="74">
        <f>((J187*100)/D187)</f>
        <v>64.02721267728597</v>
      </c>
      <c r="K188" s="74">
        <f>((K187*100)/D187)</f>
        <v>22.88368721893686</v>
      </c>
      <c r="L188" s="75">
        <f>((L187*100)/D187)</f>
        <v>2.6504356993427445</v>
      </c>
    </row>
    <row r="189" spans="2:12" s="4" customFormat="1" ht="15">
      <c r="B189" s="62" t="s">
        <v>62</v>
      </c>
      <c r="C189" s="62" t="s">
        <v>36</v>
      </c>
      <c r="D189" s="87">
        <f aca="true" t="shared" si="82" ref="D189:L189">(D155+D187)</f>
        <v>385394</v>
      </c>
      <c r="E189" s="87">
        <f t="shared" si="82"/>
        <v>132064</v>
      </c>
      <c r="F189" s="88">
        <f t="shared" si="82"/>
        <v>130233</v>
      </c>
      <c r="G189" s="88">
        <f t="shared" si="82"/>
        <v>115938</v>
      </c>
      <c r="H189" s="88">
        <f t="shared" si="82"/>
        <v>7159</v>
      </c>
      <c r="I189" s="87">
        <f t="shared" si="82"/>
        <v>29436</v>
      </c>
      <c r="J189" s="88">
        <f t="shared" si="82"/>
        <v>190613</v>
      </c>
      <c r="K189" s="88">
        <f t="shared" si="82"/>
        <v>133373</v>
      </c>
      <c r="L189" s="89">
        <f t="shared" si="82"/>
        <v>31972</v>
      </c>
    </row>
    <row r="190" spans="2:12" s="4" customFormat="1" ht="15">
      <c r="B190" s="79"/>
      <c r="C190" s="79" t="s">
        <v>53</v>
      </c>
      <c r="D190" s="80">
        <v>100</v>
      </c>
      <c r="E190" s="81">
        <f>((E189*100)/D189)</f>
        <v>34.26726933994821</v>
      </c>
      <c r="F190" s="82">
        <f>((F189*100)/D189)</f>
        <v>33.792171128766924</v>
      </c>
      <c r="G190" s="82">
        <f>((G189*100)/D189)</f>
        <v>30.082980015257114</v>
      </c>
      <c r="H190" s="82">
        <f>((H189*100)/D189)</f>
        <v>1.8575795160277535</v>
      </c>
      <c r="I190" s="81">
        <f>((I189*100)/D189)</f>
        <v>7.637897839613487</v>
      </c>
      <c r="J190" s="82">
        <f>((J189*100)/D189)</f>
        <v>49.45925468481606</v>
      </c>
      <c r="K190" s="82">
        <f>((K189*100)/D189)</f>
        <v>34.60692174761413</v>
      </c>
      <c r="L190" s="83">
        <f>((L189*100)/D189)</f>
        <v>8.295925727956325</v>
      </c>
    </row>
    <row r="191" spans="2:12" s="4" customFormat="1" ht="15">
      <c r="B191" s="53"/>
      <c r="C191" s="53"/>
      <c r="D191" s="54"/>
      <c r="E191" s="55"/>
      <c r="F191" s="55"/>
      <c r="G191" s="55"/>
      <c r="H191" s="55"/>
      <c r="I191" s="55"/>
      <c r="J191" s="55"/>
      <c r="K191" s="55"/>
      <c r="L191" s="55"/>
    </row>
    <row r="192" spans="2:12" s="4" customFormat="1" ht="15">
      <c r="B192" s="56" t="s">
        <v>40</v>
      </c>
      <c r="C192" s="53"/>
      <c r="D192" s="54"/>
      <c r="E192" s="55"/>
      <c r="F192" s="55"/>
      <c r="G192" s="55"/>
      <c r="H192" s="55"/>
      <c r="I192" s="55"/>
      <c r="J192" s="55"/>
      <c r="K192" s="55"/>
      <c r="L192" s="55"/>
    </row>
    <row r="193" spans="2:12" s="4" customFormat="1" ht="15">
      <c r="B193" s="45" t="s">
        <v>54</v>
      </c>
      <c r="C193" s="1"/>
      <c r="D193" s="3"/>
      <c r="E193" s="1"/>
      <c r="F193" s="1"/>
      <c r="G193" s="1"/>
      <c r="H193" s="1"/>
      <c r="I193" s="1"/>
      <c r="J193" s="1"/>
      <c r="K193" s="1"/>
      <c r="L193" s="1"/>
    </row>
    <row r="194" spans="2:12" s="4" customFormat="1" ht="36" customHeight="1">
      <c r="B194" s="103" t="s">
        <v>55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</row>
    <row r="195" spans="2:12" s="4" customFormat="1" ht="15">
      <c r="B195" s="90"/>
      <c r="C195" s="91"/>
      <c r="D195" s="92"/>
      <c r="E195" s="91"/>
      <c r="F195" s="91"/>
      <c r="G195" s="91"/>
      <c r="H195" s="91"/>
      <c r="I195" s="91"/>
      <c r="J195" s="91"/>
      <c r="K195" s="91"/>
      <c r="L195" s="91"/>
    </row>
    <row r="196" spans="2:12" s="4" customFormat="1" ht="34.5" customHeight="1">
      <c r="B196" s="103" t="s">
        <v>56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</row>
    <row r="197" spans="2:12" s="4" customFormat="1" ht="15">
      <c r="B197" s="90"/>
      <c r="C197" s="91"/>
      <c r="D197" s="92"/>
      <c r="E197" s="91"/>
      <c r="F197" s="91"/>
      <c r="G197" s="91"/>
      <c r="H197" s="91"/>
      <c r="I197" s="91"/>
      <c r="J197" s="91"/>
      <c r="K197" s="91"/>
      <c r="L197" s="91"/>
    </row>
    <row r="198" spans="2:12" s="4" customFormat="1" ht="48" customHeight="1">
      <c r="B198" s="103" t="s">
        <v>57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</row>
    <row r="199" spans="2:12" s="4" customFormat="1" ht="15">
      <c r="B199" s="91"/>
      <c r="C199" s="91"/>
      <c r="D199" s="92"/>
      <c r="E199" s="91"/>
      <c r="F199" s="91"/>
      <c r="G199" s="91"/>
      <c r="H199" s="91"/>
      <c r="I199" s="91"/>
      <c r="J199" s="91"/>
      <c r="K199" s="91"/>
      <c r="L199" s="91"/>
    </row>
    <row r="200" spans="2:12" s="4" customFormat="1" ht="15">
      <c r="B200" s="93" t="s">
        <v>67</v>
      </c>
      <c r="C200" s="94"/>
      <c r="D200" s="95"/>
      <c r="E200" s="95"/>
      <c r="F200" s="95"/>
      <c r="G200" s="94"/>
      <c r="H200" s="94"/>
      <c r="I200" s="94"/>
      <c r="J200" s="94"/>
      <c r="K200" s="94"/>
      <c r="L200" s="94"/>
    </row>
    <row r="201" spans="2:12" s="4" customFormat="1" ht="28.5" customHeight="1">
      <c r="B201" s="104" t="s">
        <v>68</v>
      </c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 s="4" customFormat="1" ht="27.75" customHeight="1">
      <c r="B202" s="104" t="s">
        <v>69</v>
      </c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 s="4" customFormat="1" ht="15">
      <c r="B203" s="90" t="s">
        <v>66</v>
      </c>
      <c r="C203" s="94"/>
      <c r="D203" s="95"/>
      <c r="E203" s="95"/>
      <c r="F203" s="95"/>
      <c r="G203" s="94"/>
      <c r="H203" s="94"/>
      <c r="I203" s="94"/>
      <c r="J203" s="94"/>
      <c r="K203" s="94"/>
      <c r="L203" s="94"/>
    </row>
    <row r="204" spans="2:12" s="4" customFormat="1" ht="15">
      <c r="B204" s="90"/>
      <c r="C204" s="94"/>
      <c r="D204" s="95"/>
      <c r="E204" s="95"/>
      <c r="F204" s="95"/>
      <c r="G204" s="94"/>
      <c r="H204" s="94"/>
      <c r="I204" s="94"/>
      <c r="J204" s="94"/>
      <c r="K204" s="94"/>
      <c r="L204" s="94"/>
    </row>
    <row r="205" spans="2:12" ht="39" customHeight="1">
      <c r="B205" s="104" t="s">
        <v>42</v>
      </c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</row>
    <row r="206" spans="2:12" ht="15">
      <c r="B206" s="91"/>
      <c r="C206" s="91"/>
      <c r="D206" s="92"/>
      <c r="E206" s="91"/>
      <c r="F206" s="91"/>
      <c r="G206" s="91"/>
      <c r="H206" s="91"/>
      <c r="I206" s="91"/>
      <c r="J206" s="91"/>
      <c r="K206" s="91"/>
      <c r="L206" s="91"/>
    </row>
    <row r="207" spans="2:12" ht="15">
      <c r="B207" s="91"/>
      <c r="C207" s="91"/>
      <c r="D207" s="92"/>
      <c r="E207" s="91"/>
      <c r="F207" s="91"/>
      <c r="G207" s="91"/>
      <c r="H207" s="91"/>
      <c r="I207" s="91"/>
      <c r="J207" s="91"/>
      <c r="K207" s="91"/>
      <c r="L207" s="91"/>
    </row>
  </sheetData>
  <sheetProtection/>
  <mergeCells count="22">
    <mergeCell ref="E6:H6"/>
    <mergeCell ref="B6:B7"/>
    <mergeCell ref="B99:L99"/>
    <mergeCell ref="B105:B106"/>
    <mergeCell ref="B196:L196"/>
    <mergeCell ref="B198:L198"/>
    <mergeCell ref="B205:L205"/>
    <mergeCell ref="B95:L95"/>
    <mergeCell ref="B201:L201"/>
    <mergeCell ref="B202:L202"/>
    <mergeCell ref="B194:L194"/>
    <mergeCell ref="B155:B156"/>
    <mergeCell ref="B2:L2"/>
    <mergeCell ref="B3:L3"/>
    <mergeCell ref="B101:L101"/>
    <mergeCell ref="B102:L102"/>
    <mergeCell ref="I6:L6"/>
    <mergeCell ref="D105:D106"/>
    <mergeCell ref="E105:H105"/>
    <mergeCell ref="I105:L105"/>
    <mergeCell ref="B56:B57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2020-05-27T21:08:53Z</cp:lastPrinted>
  <dcterms:created xsi:type="dcterms:W3CDTF">2018-02-01T18:07:44Z</dcterms:created>
  <dcterms:modified xsi:type="dcterms:W3CDTF">2020-05-27T21:09:46Z</dcterms:modified>
  <cp:category/>
  <cp:version/>
  <cp:contentType/>
  <cp:contentStatus/>
</cp:coreProperties>
</file>