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<sst xmlns="http://schemas.openxmlformats.org/spreadsheetml/2006/main" count="286" uniqueCount="70">
  <si>
    <t>Recolección de residuos</t>
  </si>
  <si>
    <t>Almirante Brown</t>
  </si>
  <si>
    <t>Inexistente</t>
  </si>
  <si>
    <t>Sin dato</t>
  </si>
  <si>
    <t>Cobertura parcial</t>
  </si>
  <si>
    <t>Cobertura total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</si>
  <si>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</si>
  <si>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</si>
  <si>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</si>
  <si>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</si>
  <si>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</si>
  <si>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</si>
  <si>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</si>
  <si>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</si>
  <si>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</si>
  <si>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</si>
  <si>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</si>
  <si>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</si>
  <si>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</si>
  <si>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</si>
  <si>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</si>
  <si>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</si>
  <si>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</si>
  <si>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</si>
  <si>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</si>
  <si>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</si>
  <si>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</si>
  <si>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</si>
  <si>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</si>
  <si>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</si>
  <si>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</si>
  <si>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</si>
  <si>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Ituzaingó</t>
  </si>
  <si>
    <t>General Rodríguez</t>
  </si>
  <si>
    <t>General San Martín</t>
  </si>
  <si>
    <t>Absoluto</t>
  </si>
  <si>
    <t>Vicente López</t>
  </si>
  <si>
    <t>Zárate</t>
  </si>
  <si>
    <t>39 partidos de la Región Metropolitana de Buenos Aires. Año 2015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</si>
  <si>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</si>
  <si>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</si>
  <si>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>Esteban Echeverría</t>
  </si>
  <si>
    <t>Exaltación de la Cruz</t>
  </si>
  <si>
    <t>Húrlingham</t>
  </si>
  <si>
    <t>José C. Paz</t>
  </si>
  <si>
    <t>Lanús</t>
  </si>
  <si>
    <t>Luján</t>
  </si>
  <si>
    <t>Morón</t>
  </si>
  <si>
    <t>Presidente Perón</t>
  </si>
  <si>
    <t>%</t>
  </si>
  <si>
    <t>Hogares en Villas y Asentamientos según nivel de cobertura de recolección de residuos por partido. En absolutos y porcentajes</t>
  </si>
  <si>
    <t>Villas y Asentamientos según nivel de cobertura de recolección de residuos por partido. En absolutos y porcentajes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</si>
  <si>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</si>
  <si>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</si>
  <si>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</si>
  <si>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</si>
  <si>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</si>
  <si>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</si>
  <si>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t>Total 24 partidos del Conurbano Bonaerence</t>
  </si>
  <si>
    <t>Total partidos de la RMBA</t>
  </si>
  <si>
    <t>Total  partidos de la RMBA</t>
  </si>
  <si>
    <t>Total otros partidos de la RMBA</t>
  </si>
  <si>
    <t>Total otros partidos de al RMBA</t>
  </si>
  <si>
    <t>Inexistente: villas y/o asentamientos sin servicio de recolección de residuos.</t>
  </si>
  <si>
    <t>Cobertura parcial: villas y/o asentamientos con cobertura parcial del servicio de recolección de residuos.</t>
  </si>
  <si>
    <t xml:space="preserve">Cobertura total: villas y/o asentamientos con cobertura total del servicio de recolección de residuos. </t>
  </si>
  <si>
    <r>
      <rPr>
        <sz val="9"/>
        <color indexed="8"/>
        <rFont val="Calibri"/>
        <family val="2"/>
      </rPr>
      <t>Sin dato: información no consignada.</t>
    </r>
  </si>
  <si>
    <t>Inexistente: hogares localizados en villas y/o asentamientos sin servicio de recolección de residuos.</t>
  </si>
  <si>
    <t>Cobertura parcial: hogares localizados en villas y/o asentamientos  con cobertura parcial del servicio de recolección de residuos.</t>
  </si>
  <si>
    <t>Cobertura total: hogares localizados en villas y/o asentamientos  con cobertura total del servicio de recolección de residuos.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</si>
</sst>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  <numFmt numFmtId="190" formatCode="[$-2C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54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10" xfId="54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4" fillId="0" borderId="0" xfId="0" applyNumberFormat="1" applyFont="1" applyAlignment="1">
      <alignment/>
    </xf>
    <xf numFmtId="2" fontId="0" fillId="32" borderId="10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0" fillId="32" borderId="1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" fillId="0" borderId="11" xfId="54" applyNumberFormat="1" applyFont="1" applyFill="1" applyBorder="1" applyAlignment="1">
      <alignment/>
    </xf>
    <xf numFmtId="189" fontId="0" fillId="32" borderId="11" xfId="0" applyNumberFormat="1" applyFill="1" applyBorder="1" applyAlignment="1">
      <alignment/>
    </xf>
    <xf numFmtId="189" fontId="0" fillId="32" borderId="0" xfId="0" applyNumberFormat="1" applyFill="1" applyBorder="1" applyAlignment="1">
      <alignment/>
    </xf>
    <xf numFmtId="189" fontId="0" fillId="32" borderId="12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189" fontId="44" fillId="0" borderId="13" xfId="0" applyNumberFormat="1" applyFont="1" applyFill="1" applyBorder="1" applyAlignment="1">
      <alignment/>
    </xf>
    <xf numFmtId="189" fontId="44" fillId="0" borderId="14" xfId="0" applyNumberFormat="1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0" fillId="32" borderId="12" xfId="0" applyNumberFormat="1" applyFill="1" applyBorder="1" applyAlignment="1">
      <alignment/>
    </xf>
    <xf numFmtId="3" fontId="1" fillId="0" borderId="11" xfId="54" applyNumberFormat="1" applyFont="1" applyFill="1" applyBorder="1" applyAlignment="1">
      <alignment/>
    </xf>
    <xf numFmtId="3" fontId="1" fillId="0" borderId="0" xfId="54" applyNumberFormat="1" applyFont="1" applyFill="1" applyBorder="1" applyAlignment="1">
      <alignment/>
    </xf>
    <xf numFmtId="3" fontId="1" fillId="0" borderId="12" xfId="54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2" fontId="45" fillId="0" borderId="0" xfId="0" applyNumberFormat="1" applyFont="1" applyAlignment="1">
      <alignment/>
    </xf>
    <xf numFmtId="2" fontId="1" fillId="0" borderId="10" xfId="54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5" fillId="0" borderId="0" xfId="0" applyNumberFormat="1" applyFont="1" applyAlignment="1">
      <alignment wrapText="1"/>
    </xf>
    <xf numFmtId="2" fontId="44" fillId="0" borderId="0" xfId="0" applyNumberFormat="1" applyFont="1" applyBorder="1" applyAlignment="1">
      <alignment/>
    </xf>
    <xf numFmtId="2" fontId="9" fillId="0" borderId="0" xfId="54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189" fontId="44" fillId="0" borderId="0" xfId="0" applyNumberFormat="1" applyFont="1" applyFill="1" applyBorder="1" applyAlignment="1">
      <alignment/>
    </xf>
    <xf numFmtId="4" fontId="44" fillId="32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54" applyNumberFormat="1" applyFont="1" applyFill="1" applyBorder="1" applyAlignment="1">
      <alignment/>
    </xf>
    <xf numFmtId="2" fontId="1" fillId="32" borderId="10" xfId="54" applyNumberFormat="1" applyFont="1" applyFill="1" applyBorder="1" applyAlignment="1">
      <alignment/>
    </xf>
    <xf numFmtId="2" fontId="0" fillId="32" borderId="0" xfId="0" applyNumberFormat="1" applyFill="1" applyAlignment="1">
      <alignment/>
    </xf>
    <xf numFmtId="2" fontId="0" fillId="32" borderId="12" xfId="0" applyNumberFormat="1" applyFill="1" applyBorder="1" applyAlignment="1">
      <alignment/>
    </xf>
    <xf numFmtId="1" fontId="0" fillId="32" borderId="10" xfId="0" applyNumberFormat="1" applyFill="1" applyBorder="1" applyAlignment="1">
      <alignment/>
    </xf>
    <xf numFmtId="2" fontId="44" fillId="32" borderId="10" xfId="0" applyNumberFormat="1" applyFont="1" applyFill="1" applyBorder="1" applyAlignment="1">
      <alignment/>
    </xf>
    <xf numFmtId="1" fontId="44" fillId="32" borderId="0" xfId="0" applyNumberFormat="1" applyFont="1" applyFill="1" applyBorder="1" applyAlignment="1">
      <alignment/>
    </xf>
    <xf numFmtId="1" fontId="44" fillId="32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89" fontId="0" fillId="33" borderId="11" xfId="0" applyNumberFormat="1" applyFill="1" applyBorder="1" applyAlignment="1">
      <alignment/>
    </xf>
    <xf numFmtId="189" fontId="0" fillId="33" borderId="0" xfId="0" applyNumberFormat="1" applyFill="1" applyBorder="1" applyAlignment="1">
      <alignment/>
    </xf>
    <xf numFmtId="189" fontId="0" fillId="33" borderId="12" xfId="0" applyNumberFormat="1" applyFill="1" applyBorder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4" fontId="44" fillId="32" borderId="12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12" xfId="0" applyNumberForma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2" fontId="44" fillId="0" borderId="19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1" fontId="44" fillId="0" borderId="19" xfId="0" applyNumberFormat="1" applyFont="1" applyFill="1" applyBorder="1" applyAlignment="1">
      <alignment/>
    </xf>
    <xf numFmtId="4" fontId="0" fillId="32" borderId="0" xfId="0" applyNumberFormat="1" applyFill="1" applyBorder="1" applyAlignment="1">
      <alignment/>
    </xf>
    <xf numFmtId="1" fontId="44" fillId="32" borderId="10" xfId="0" applyNumberFormat="1" applyFont="1" applyFill="1" applyBorder="1" applyAlignment="1">
      <alignment/>
    </xf>
    <xf numFmtId="2" fontId="44" fillId="32" borderId="0" xfId="0" applyNumberFormat="1" applyFont="1" applyFill="1" applyAlignment="1">
      <alignment/>
    </xf>
    <xf numFmtId="2" fontId="44" fillId="32" borderId="12" xfId="0" applyNumberFormat="1" applyFont="1" applyFill="1" applyBorder="1" applyAlignment="1">
      <alignment/>
    </xf>
    <xf numFmtId="4" fontId="44" fillId="32" borderId="0" xfId="0" applyNumberFormat="1" applyFont="1" applyFill="1" applyBorder="1" applyAlignment="1">
      <alignment/>
    </xf>
    <xf numFmtId="1" fontId="44" fillId="32" borderId="11" xfId="0" applyNumberFormat="1" applyFont="1" applyFill="1" applyBorder="1" applyAlignment="1">
      <alignment/>
    </xf>
    <xf numFmtId="2" fontId="9" fillId="32" borderId="10" xfId="54" applyNumberFormat="1" applyFont="1" applyFill="1" applyBorder="1" applyAlignment="1">
      <alignment/>
    </xf>
    <xf numFmtId="189" fontId="44" fillId="32" borderId="11" xfId="0" applyNumberFormat="1" applyFont="1" applyFill="1" applyBorder="1" applyAlignment="1">
      <alignment/>
    </xf>
    <xf numFmtId="189" fontId="44" fillId="32" borderId="0" xfId="0" applyNumberFormat="1" applyFont="1" applyFill="1" applyBorder="1" applyAlignment="1">
      <alignment/>
    </xf>
    <xf numFmtId="189" fontId="44" fillId="32" borderId="12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/>
    </xf>
    <xf numFmtId="2" fontId="0" fillId="32" borderId="18" xfId="0" applyNumberFormat="1" applyFill="1" applyBorder="1" applyAlignment="1">
      <alignment/>
    </xf>
    <xf numFmtId="1" fontId="0" fillId="32" borderId="15" xfId="0" applyNumberFormat="1" applyFill="1" applyBorder="1" applyAlignment="1">
      <alignment/>
    </xf>
    <xf numFmtId="1" fontId="0" fillId="32" borderId="16" xfId="0" applyNumberFormat="1" applyFill="1" applyBorder="1" applyAlignment="1">
      <alignment/>
    </xf>
    <xf numFmtId="1" fontId="0" fillId="32" borderId="17" xfId="0" applyNumberFormat="1" applyFill="1" applyBorder="1" applyAlignment="1">
      <alignment/>
    </xf>
    <xf numFmtId="2" fontId="9" fillId="0" borderId="19" xfId="54" applyNumberFormat="1" applyFont="1" applyFill="1" applyBorder="1" applyAlignment="1">
      <alignment/>
    </xf>
    <xf numFmtId="1" fontId="44" fillId="0" borderId="21" xfId="0" applyNumberFormat="1" applyFont="1" applyFill="1" applyBorder="1" applyAlignment="1">
      <alignment/>
    </xf>
    <xf numFmtId="189" fontId="44" fillId="0" borderId="21" xfId="0" applyNumberFormat="1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2" fontId="46" fillId="0" borderId="0" xfId="0" applyNumberFormat="1" applyFont="1" applyFill="1" applyAlignment="1">
      <alignment/>
    </xf>
    <xf numFmtId="2" fontId="45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horizontal="left" vertical="top" wrapText="1"/>
    </xf>
    <xf numFmtId="4" fontId="44" fillId="32" borderId="10" xfId="0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2" fontId="6" fillId="0" borderId="0" xfId="0" applyNumberFormat="1" applyFont="1" applyAlignment="1">
      <alignment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2" fontId="44" fillId="32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6"/>
  <sheetViews>
    <sheetView showGridLines="0" tabSelected="1" zoomScalePageLayoutView="0" workbookViewId="0" topLeftCell="A1">
      <selection activeCell="B3" sqref="B3:H3"/>
    </sheetView>
  </sheetViews>
  <sheetFormatPr defaultColWidth="11.421875" defaultRowHeight="15"/>
  <cols>
    <col min="1" max="1" width="11.421875" style="1" customWidth="1"/>
    <col min="2" max="2" width="34.28125" style="1" customWidth="1"/>
    <col min="3" max="3" width="12.57421875" style="1" customWidth="1"/>
    <col min="4" max="4" width="14.7109375" style="3" customWidth="1"/>
    <col min="5" max="5" width="11.57421875" style="1" customWidth="1"/>
    <col min="6" max="6" width="10.28125" style="1" customWidth="1"/>
    <col min="7" max="7" width="10.7109375" style="1" customWidth="1"/>
    <col min="8" max="8" width="10.140625" style="1" bestFit="1" customWidth="1"/>
    <col min="9" max="9" width="14.00390625" style="1" customWidth="1"/>
    <col min="10" max="16384" width="11.421875" style="1" customWidth="1"/>
  </cols>
  <sheetData>
    <row r="2" spans="2:8" ht="37.5" customHeight="1">
      <c r="B2" s="117" t="s">
        <v>51</v>
      </c>
      <c r="C2" s="117"/>
      <c r="D2" s="117"/>
      <c r="E2" s="117"/>
      <c r="F2" s="117"/>
      <c r="G2" s="117"/>
      <c r="H2" s="117"/>
    </row>
    <row r="3" spans="2:8" ht="15.75" customHeight="1">
      <c r="B3" s="116" t="s">
        <v>38</v>
      </c>
      <c r="C3" s="116"/>
      <c r="D3" s="116"/>
      <c r="E3" s="116"/>
      <c r="F3" s="116"/>
      <c r="G3" s="116"/>
      <c r="H3" s="116"/>
    </row>
    <row r="4" ht="11.25" customHeight="1"/>
    <row r="5" spans="2:8" ht="4.5" customHeight="1">
      <c r="B5" s="64"/>
      <c r="C5" s="64"/>
      <c r="D5" s="65"/>
      <c r="E5" s="64"/>
      <c r="F5" s="64"/>
      <c r="G5" s="64"/>
      <c r="H5" s="64"/>
    </row>
    <row r="6" spans="2:10" s="4" customFormat="1" ht="15" customHeight="1">
      <c r="B6" s="110" t="s">
        <v>31</v>
      </c>
      <c r="C6" s="61"/>
      <c r="D6" s="119" t="s">
        <v>56</v>
      </c>
      <c r="E6" s="109" t="s">
        <v>0</v>
      </c>
      <c r="F6" s="109"/>
      <c r="G6" s="109"/>
      <c r="H6" s="109"/>
      <c r="I6" s="5"/>
      <c r="J6" s="6"/>
    </row>
    <row r="7" spans="2:8" s="4" customFormat="1" ht="31.5" customHeight="1">
      <c r="B7" s="111"/>
      <c r="C7" s="62"/>
      <c r="D7" s="120"/>
      <c r="E7" s="63" t="s">
        <v>2</v>
      </c>
      <c r="F7" s="63" t="s">
        <v>4</v>
      </c>
      <c r="G7" s="63" t="s">
        <v>5</v>
      </c>
      <c r="H7" s="63" t="s">
        <v>3</v>
      </c>
    </row>
    <row r="8" spans="2:8" ht="15">
      <c r="B8" s="93" t="s">
        <v>1</v>
      </c>
      <c r="C8" s="93" t="s">
        <v>35</v>
      </c>
      <c r="D8" s="94">
        <v>74</v>
      </c>
      <c r="E8" s="94">
        <v>3</v>
      </c>
      <c r="F8" s="95">
        <v>22</v>
      </c>
      <c r="G8" s="95">
        <v>42</v>
      </c>
      <c r="H8" s="96">
        <v>7</v>
      </c>
    </row>
    <row r="9" spans="2:8" ht="15">
      <c r="B9" s="10"/>
      <c r="C9" s="49" t="s">
        <v>49</v>
      </c>
      <c r="D9" s="11">
        <v>100</v>
      </c>
      <c r="E9" s="18">
        <f>(E8*100)/$D$8</f>
        <v>4.054054054054054</v>
      </c>
      <c r="F9" s="19">
        <f>(F8*100)/$D$8</f>
        <v>29.72972972972973</v>
      </c>
      <c r="G9" s="19">
        <f>(G8*100)/$D$8</f>
        <v>56.75675675675676</v>
      </c>
      <c r="H9" s="20">
        <f>(H8*100)/$D$8</f>
        <v>9.45945945945946</v>
      </c>
    </row>
    <row r="10" spans="2:8" s="2" customFormat="1" ht="15">
      <c r="B10" s="47" t="s">
        <v>6</v>
      </c>
      <c r="C10" s="47" t="s">
        <v>35</v>
      </c>
      <c r="D10" s="12">
        <v>37</v>
      </c>
      <c r="E10" s="12">
        <v>0</v>
      </c>
      <c r="F10" s="15">
        <v>5</v>
      </c>
      <c r="G10" s="15">
        <v>17</v>
      </c>
      <c r="H10" s="16">
        <v>15</v>
      </c>
    </row>
    <row r="11" spans="2:8" s="2" customFormat="1" ht="15">
      <c r="B11" s="47"/>
      <c r="C11" s="48" t="s">
        <v>49</v>
      </c>
      <c r="D11" s="12">
        <v>100</v>
      </c>
      <c r="E11" s="21">
        <f>(E10*100)/$D$10</f>
        <v>0</v>
      </c>
      <c r="F11" s="22">
        <f>(F10*100)/$D$10</f>
        <v>13.513513513513514</v>
      </c>
      <c r="G11" s="22">
        <f>(G10*100)/$D$10</f>
        <v>45.945945945945944</v>
      </c>
      <c r="H11" s="23">
        <f>(H10*100)/$D$10</f>
        <v>40.54054054054054</v>
      </c>
    </row>
    <row r="12" spans="2:8" ht="15">
      <c r="B12" s="10" t="s">
        <v>7</v>
      </c>
      <c r="C12" s="10" t="s">
        <v>35</v>
      </c>
      <c r="D12" s="11">
        <v>13</v>
      </c>
      <c r="E12" s="11">
        <v>1</v>
      </c>
      <c r="F12" s="13">
        <v>2</v>
      </c>
      <c r="G12" s="13">
        <v>6</v>
      </c>
      <c r="H12" s="14">
        <v>4</v>
      </c>
    </row>
    <row r="13" spans="2:8" ht="15">
      <c r="B13" s="10"/>
      <c r="C13" s="49" t="s">
        <v>49</v>
      </c>
      <c r="D13" s="11">
        <v>100</v>
      </c>
      <c r="E13" s="18">
        <f>(E12*100)/$D$12</f>
        <v>7.6923076923076925</v>
      </c>
      <c r="F13" s="19">
        <f>(F12*100)/$D$12</f>
        <v>15.384615384615385</v>
      </c>
      <c r="G13" s="19">
        <f>(G12*100)/$D$12</f>
        <v>46.15384615384615</v>
      </c>
      <c r="H13" s="20">
        <f>(H12*100)/$D$12</f>
        <v>30.76923076923077</v>
      </c>
    </row>
    <row r="14" spans="2:8" ht="15">
      <c r="B14" s="47" t="s">
        <v>41</v>
      </c>
      <c r="C14" s="47" t="s">
        <v>35</v>
      </c>
      <c r="D14" s="12">
        <v>38</v>
      </c>
      <c r="E14" s="12">
        <v>1</v>
      </c>
      <c r="F14" s="15">
        <v>6</v>
      </c>
      <c r="G14" s="15">
        <v>11</v>
      </c>
      <c r="H14" s="16">
        <v>20</v>
      </c>
    </row>
    <row r="15" spans="2:8" ht="15">
      <c r="B15" s="47"/>
      <c r="C15" s="48" t="s">
        <v>49</v>
      </c>
      <c r="D15" s="12">
        <v>100</v>
      </c>
      <c r="E15" s="21">
        <f>(E14*100)/$D$14</f>
        <v>2.6315789473684212</v>
      </c>
      <c r="F15" s="22">
        <f>(F14*100)/$D$14</f>
        <v>15.789473684210526</v>
      </c>
      <c r="G15" s="22">
        <f>(G14*100)/$D$14</f>
        <v>28.94736842105263</v>
      </c>
      <c r="H15" s="23">
        <f>(H14*100)/$D$14</f>
        <v>52.63157894736842</v>
      </c>
    </row>
    <row r="16" spans="2:8" ht="15">
      <c r="B16" s="10" t="s">
        <v>14</v>
      </c>
      <c r="C16" s="10" t="s">
        <v>35</v>
      </c>
      <c r="D16" s="11">
        <v>4</v>
      </c>
      <c r="E16" s="11">
        <v>0</v>
      </c>
      <c r="F16" s="13">
        <v>0</v>
      </c>
      <c r="G16" s="13">
        <v>3</v>
      </c>
      <c r="H16" s="14">
        <v>1</v>
      </c>
    </row>
    <row r="17" spans="2:8" ht="15">
      <c r="B17" s="10"/>
      <c r="C17" s="49" t="s">
        <v>49</v>
      </c>
      <c r="D17" s="11">
        <v>100</v>
      </c>
      <c r="E17" s="18">
        <f>(E16*100)/$D$16</f>
        <v>0</v>
      </c>
      <c r="F17" s="19">
        <f>(F16*100)/$D$16</f>
        <v>0</v>
      </c>
      <c r="G17" s="19">
        <f>(G16*100)/$D$16</f>
        <v>75</v>
      </c>
      <c r="H17" s="20">
        <f>(H16*100)/$D$16</f>
        <v>25</v>
      </c>
    </row>
    <row r="18" spans="2:8" ht="15">
      <c r="B18" s="47" t="s">
        <v>15</v>
      </c>
      <c r="C18" s="47" t="s">
        <v>35</v>
      </c>
      <c r="D18" s="12">
        <v>66</v>
      </c>
      <c r="E18" s="12">
        <v>2</v>
      </c>
      <c r="F18" s="15">
        <v>16</v>
      </c>
      <c r="G18" s="15">
        <v>36</v>
      </c>
      <c r="H18" s="16">
        <v>12</v>
      </c>
    </row>
    <row r="19" spans="2:8" ht="15">
      <c r="B19" s="47"/>
      <c r="C19" s="48" t="s">
        <v>49</v>
      </c>
      <c r="D19" s="12">
        <v>100</v>
      </c>
      <c r="E19" s="21">
        <f>(E18*100)/$D$18</f>
        <v>3.0303030303030303</v>
      </c>
      <c r="F19" s="22">
        <f>(F18*100)/$D$18</f>
        <v>24.242424242424242</v>
      </c>
      <c r="G19" s="22">
        <f>(G18*100)/$D$18</f>
        <v>54.54545454545455</v>
      </c>
      <c r="H19" s="23">
        <f>(H18*100)/$D$18</f>
        <v>18.181818181818183</v>
      </c>
    </row>
    <row r="20" spans="2:8" ht="15">
      <c r="B20" s="10" t="s">
        <v>34</v>
      </c>
      <c r="C20" s="10" t="s">
        <v>35</v>
      </c>
      <c r="D20" s="11">
        <v>55</v>
      </c>
      <c r="E20" s="11">
        <v>0</v>
      </c>
      <c r="F20" s="13">
        <v>5</v>
      </c>
      <c r="G20" s="13">
        <v>49</v>
      </c>
      <c r="H20" s="14">
        <v>1</v>
      </c>
    </row>
    <row r="21" spans="2:8" ht="15">
      <c r="B21" s="10"/>
      <c r="C21" s="49" t="s">
        <v>49</v>
      </c>
      <c r="D21" s="11">
        <v>100</v>
      </c>
      <c r="E21" s="18">
        <f>(E20*100)/$D$20</f>
        <v>0</v>
      </c>
      <c r="F21" s="19">
        <f>(F20*100)/$D$20</f>
        <v>9.090909090909092</v>
      </c>
      <c r="G21" s="19">
        <f>(G20*100)/$D$20</f>
        <v>89.0909090909091</v>
      </c>
      <c r="H21" s="20">
        <f>(H20*100)/$D$20</f>
        <v>1.8181818181818181</v>
      </c>
    </row>
    <row r="22" spans="2:8" ht="15">
      <c r="B22" s="47" t="s">
        <v>43</v>
      </c>
      <c r="C22" s="47" t="s">
        <v>35</v>
      </c>
      <c r="D22" s="12">
        <v>32</v>
      </c>
      <c r="E22" s="12">
        <v>1</v>
      </c>
      <c r="F22" s="15">
        <v>5</v>
      </c>
      <c r="G22" s="15">
        <v>20</v>
      </c>
      <c r="H22" s="16">
        <v>6</v>
      </c>
    </row>
    <row r="23" spans="2:8" ht="15">
      <c r="B23" s="47"/>
      <c r="C23" s="48" t="s">
        <v>49</v>
      </c>
      <c r="D23" s="12">
        <v>100</v>
      </c>
      <c r="E23" s="21">
        <f>(E22*100)/$D$22</f>
        <v>3.125</v>
      </c>
      <c r="F23" s="22">
        <f>(F22*100)/$D$22</f>
        <v>15.625</v>
      </c>
      <c r="G23" s="22">
        <f>(G22*100)/$D$22</f>
        <v>62.5</v>
      </c>
      <c r="H23" s="23">
        <f>(H22*100)/$D$22</f>
        <v>18.75</v>
      </c>
    </row>
    <row r="24" spans="2:8" ht="15">
      <c r="B24" s="10" t="s">
        <v>32</v>
      </c>
      <c r="C24" s="10" t="s">
        <v>35</v>
      </c>
      <c r="D24" s="11">
        <v>18</v>
      </c>
      <c r="E24" s="11">
        <v>0</v>
      </c>
      <c r="F24" s="13">
        <v>8</v>
      </c>
      <c r="G24" s="13">
        <v>8</v>
      </c>
      <c r="H24" s="14">
        <v>2</v>
      </c>
    </row>
    <row r="25" spans="2:8" ht="15">
      <c r="B25" s="10"/>
      <c r="C25" s="49" t="s">
        <v>49</v>
      </c>
      <c r="D25" s="11">
        <v>100</v>
      </c>
      <c r="E25" s="18">
        <f>(E24*100)/$D$24</f>
        <v>0</v>
      </c>
      <c r="F25" s="19">
        <f>(F24*100)/$D$24</f>
        <v>44.44444444444444</v>
      </c>
      <c r="G25" s="19">
        <f>(G24*100)/$D$24</f>
        <v>44.44444444444444</v>
      </c>
      <c r="H25" s="20">
        <f>(H24*100)/$D$24</f>
        <v>11.11111111111111</v>
      </c>
    </row>
    <row r="26" spans="2:8" ht="15">
      <c r="B26" s="47" t="s">
        <v>44</v>
      </c>
      <c r="C26" s="47" t="s">
        <v>35</v>
      </c>
      <c r="D26" s="12">
        <v>40</v>
      </c>
      <c r="E26" s="12">
        <v>0</v>
      </c>
      <c r="F26" s="15">
        <v>16</v>
      </c>
      <c r="G26" s="15">
        <v>17</v>
      </c>
      <c r="H26" s="16">
        <v>7</v>
      </c>
    </row>
    <row r="27" spans="2:8" ht="15">
      <c r="B27" s="47"/>
      <c r="C27" s="48" t="s">
        <v>49</v>
      </c>
      <c r="D27" s="12">
        <v>100</v>
      </c>
      <c r="E27" s="21">
        <f>(E26*100)/$D$26</f>
        <v>0</v>
      </c>
      <c r="F27" s="22">
        <f>(F26*100)/$D$26</f>
        <v>40</v>
      </c>
      <c r="G27" s="22">
        <f>(G26*100)/$D$26</f>
        <v>42.5</v>
      </c>
      <c r="H27" s="23">
        <f>(H26*100)/$D$26</f>
        <v>17.5</v>
      </c>
    </row>
    <row r="28" spans="2:8" ht="15">
      <c r="B28" s="10" t="s">
        <v>16</v>
      </c>
      <c r="C28" s="10" t="s">
        <v>35</v>
      </c>
      <c r="D28" s="11">
        <v>115</v>
      </c>
      <c r="E28" s="11">
        <v>8</v>
      </c>
      <c r="F28" s="13">
        <v>26</v>
      </c>
      <c r="G28" s="13">
        <v>34</v>
      </c>
      <c r="H28" s="14">
        <v>47</v>
      </c>
    </row>
    <row r="29" spans="2:8" ht="15">
      <c r="B29" s="10"/>
      <c r="C29" s="49" t="s">
        <v>49</v>
      </c>
      <c r="D29" s="11">
        <v>100</v>
      </c>
      <c r="E29" s="18">
        <f>(E28*100)/$D$28</f>
        <v>6.956521739130435</v>
      </c>
      <c r="F29" s="19">
        <f>(F28*100)/$D$28</f>
        <v>22.608695652173914</v>
      </c>
      <c r="G29" s="19">
        <f>(G28*100)/$D$28</f>
        <v>29.565217391304348</v>
      </c>
      <c r="H29" s="20">
        <f>(H28*100)/$D$28</f>
        <v>40.869565217391305</v>
      </c>
    </row>
    <row r="30" spans="2:8" ht="15">
      <c r="B30" s="47" t="s">
        <v>45</v>
      </c>
      <c r="C30" s="47" t="s">
        <v>35</v>
      </c>
      <c r="D30" s="12">
        <v>31</v>
      </c>
      <c r="E30" s="12">
        <v>0</v>
      </c>
      <c r="F30" s="15">
        <v>5</v>
      </c>
      <c r="G30" s="15">
        <v>23</v>
      </c>
      <c r="H30" s="16">
        <v>3</v>
      </c>
    </row>
    <row r="31" spans="2:8" ht="15">
      <c r="B31" s="47"/>
      <c r="C31" s="48" t="s">
        <v>49</v>
      </c>
      <c r="D31" s="12">
        <v>100</v>
      </c>
      <c r="E31" s="21">
        <f>(E30*100)/$D$30</f>
        <v>0</v>
      </c>
      <c r="F31" s="22">
        <f>(F30*100)/$D$30</f>
        <v>16.129032258064516</v>
      </c>
      <c r="G31" s="22">
        <f>(G30*100)/$D$30</f>
        <v>74.19354838709677</v>
      </c>
      <c r="H31" s="23">
        <f>(H30*100)/$D$30</f>
        <v>9.67741935483871</v>
      </c>
    </row>
    <row r="32" spans="2:8" ht="15">
      <c r="B32" s="10" t="s">
        <v>18</v>
      </c>
      <c r="C32" s="10" t="s">
        <v>35</v>
      </c>
      <c r="D32" s="11">
        <v>64</v>
      </c>
      <c r="E32" s="11">
        <v>7</v>
      </c>
      <c r="F32" s="13">
        <v>20</v>
      </c>
      <c r="G32" s="13">
        <v>17</v>
      </c>
      <c r="H32" s="14">
        <v>20</v>
      </c>
    </row>
    <row r="33" spans="2:8" ht="15">
      <c r="B33" s="10"/>
      <c r="C33" s="49" t="s">
        <v>49</v>
      </c>
      <c r="D33" s="11">
        <v>100</v>
      </c>
      <c r="E33" s="18">
        <f>(E32*100)/$D$32</f>
        <v>10.9375</v>
      </c>
      <c r="F33" s="19">
        <f>(F32*100)/$D$32</f>
        <v>31.25</v>
      </c>
      <c r="G33" s="19">
        <f>(G32*100)/$D$32</f>
        <v>26.5625</v>
      </c>
      <c r="H33" s="20">
        <f>(H32*100)/$D$32</f>
        <v>31.25</v>
      </c>
    </row>
    <row r="34" spans="2:8" ht="15">
      <c r="B34" s="47" t="s">
        <v>19</v>
      </c>
      <c r="C34" s="47" t="s">
        <v>35</v>
      </c>
      <c r="D34" s="12">
        <v>49</v>
      </c>
      <c r="E34" s="12">
        <v>4</v>
      </c>
      <c r="F34" s="15">
        <v>13</v>
      </c>
      <c r="G34" s="15">
        <v>12</v>
      </c>
      <c r="H34" s="16">
        <v>20</v>
      </c>
    </row>
    <row r="35" spans="2:8" ht="15">
      <c r="B35" s="47"/>
      <c r="C35" s="48" t="s">
        <v>49</v>
      </c>
      <c r="D35" s="12">
        <v>100</v>
      </c>
      <c r="E35" s="21">
        <f>(E34*100)/$D$34</f>
        <v>8.16326530612245</v>
      </c>
      <c r="F35" s="22">
        <f>(F34*100)/$D$34</f>
        <v>26.53061224489796</v>
      </c>
      <c r="G35" s="22">
        <f>(G34*100)/$D$34</f>
        <v>24.489795918367346</v>
      </c>
      <c r="H35" s="23">
        <f>(H34*100)/$D$34</f>
        <v>40.816326530612244</v>
      </c>
    </row>
    <row r="36" spans="2:8" ht="15">
      <c r="B36" s="10" t="s">
        <v>21</v>
      </c>
      <c r="C36" s="10" t="s">
        <v>35</v>
      </c>
      <c r="D36" s="11">
        <v>40</v>
      </c>
      <c r="E36" s="11">
        <v>0</v>
      </c>
      <c r="F36" s="13">
        <v>20</v>
      </c>
      <c r="G36" s="13">
        <v>16</v>
      </c>
      <c r="H36" s="14">
        <v>4</v>
      </c>
    </row>
    <row r="37" spans="2:8" ht="15">
      <c r="B37" s="10"/>
      <c r="C37" s="49" t="s">
        <v>49</v>
      </c>
      <c r="D37" s="11">
        <v>100</v>
      </c>
      <c r="E37" s="18">
        <f>(E36*100)/$D$36</f>
        <v>0</v>
      </c>
      <c r="F37" s="19">
        <f>(F36*100)/$D$36</f>
        <v>50</v>
      </c>
      <c r="G37" s="19">
        <f>(G36*100)/$D$36</f>
        <v>40</v>
      </c>
      <c r="H37" s="20">
        <f>(H36*100)/$D$36</f>
        <v>10</v>
      </c>
    </row>
    <row r="38" spans="2:8" ht="15">
      <c r="B38" s="47" t="s">
        <v>22</v>
      </c>
      <c r="C38" s="47" t="s">
        <v>35</v>
      </c>
      <c r="D38" s="12">
        <v>61</v>
      </c>
      <c r="E38" s="12">
        <v>6</v>
      </c>
      <c r="F38" s="15">
        <v>9</v>
      </c>
      <c r="G38" s="15">
        <v>19</v>
      </c>
      <c r="H38" s="16">
        <v>27</v>
      </c>
    </row>
    <row r="39" spans="2:8" ht="15">
      <c r="B39" s="47"/>
      <c r="C39" s="48" t="s">
        <v>49</v>
      </c>
      <c r="D39" s="12">
        <v>100</v>
      </c>
      <c r="E39" s="21">
        <f>(E38*100)/$D$38</f>
        <v>9.836065573770492</v>
      </c>
      <c r="F39" s="22">
        <f>(F38*100)/$D$38</f>
        <v>14.754098360655737</v>
      </c>
      <c r="G39" s="22">
        <f>(G38*100)/$D$38</f>
        <v>31.147540983606557</v>
      </c>
      <c r="H39" s="23">
        <f>(H38*100)/$D$38</f>
        <v>44.26229508196721</v>
      </c>
    </row>
    <row r="40" spans="2:8" ht="15">
      <c r="B40" s="10" t="s">
        <v>47</v>
      </c>
      <c r="C40" s="10" t="s">
        <v>35</v>
      </c>
      <c r="D40" s="11">
        <v>15</v>
      </c>
      <c r="E40" s="11">
        <v>0</v>
      </c>
      <c r="F40" s="13">
        <v>3</v>
      </c>
      <c r="G40" s="13">
        <v>10</v>
      </c>
      <c r="H40" s="14">
        <v>2</v>
      </c>
    </row>
    <row r="41" spans="2:8" ht="15">
      <c r="B41" s="10"/>
      <c r="C41" s="49" t="s">
        <v>49</v>
      </c>
      <c r="D41" s="11">
        <v>100</v>
      </c>
      <c r="E41" s="18">
        <f>(E40*100)/$D$40</f>
        <v>0</v>
      </c>
      <c r="F41" s="19">
        <f>(F40*100)/$D$40</f>
        <v>20</v>
      </c>
      <c r="G41" s="19">
        <f>(G40*100)/$D$40</f>
        <v>66.66666666666667</v>
      </c>
      <c r="H41" s="20">
        <f>(H40*100)/$D$40</f>
        <v>13.333333333333334</v>
      </c>
    </row>
    <row r="42" spans="2:8" ht="15">
      <c r="B42" s="47" t="s">
        <v>24</v>
      </c>
      <c r="C42" s="47" t="s">
        <v>35</v>
      </c>
      <c r="D42" s="12">
        <v>65</v>
      </c>
      <c r="E42" s="12">
        <v>1</v>
      </c>
      <c r="F42" s="15">
        <v>9</v>
      </c>
      <c r="G42" s="15">
        <v>34</v>
      </c>
      <c r="H42" s="16">
        <v>21</v>
      </c>
    </row>
    <row r="43" spans="2:8" ht="15">
      <c r="B43" s="47"/>
      <c r="C43" s="48" t="s">
        <v>49</v>
      </c>
      <c r="D43" s="12">
        <v>100</v>
      </c>
      <c r="E43" s="21">
        <f>(E42*100)/$D$42</f>
        <v>1.5384615384615385</v>
      </c>
      <c r="F43" s="22">
        <f>(F42*100)/$D$42</f>
        <v>13.846153846153847</v>
      </c>
      <c r="G43" s="22">
        <f>(G42*100)/$D$42</f>
        <v>52.30769230769231</v>
      </c>
      <c r="H43" s="23">
        <f>(H42*100)/$D$42</f>
        <v>32.30769230769231</v>
      </c>
    </row>
    <row r="44" spans="2:8" ht="15">
      <c r="B44" s="10" t="s">
        <v>25</v>
      </c>
      <c r="C44" s="10" t="s">
        <v>35</v>
      </c>
      <c r="D44" s="11">
        <v>21</v>
      </c>
      <c r="E44" s="11">
        <v>0</v>
      </c>
      <c r="F44" s="13">
        <v>0</v>
      </c>
      <c r="G44" s="13">
        <v>21</v>
      </c>
      <c r="H44" s="14">
        <v>0</v>
      </c>
    </row>
    <row r="45" spans="2:8" ht="15">
      <c r="B45" s="10"/>
      <c r="C45" s="49" t="s">
        <v>49</v>
      </c>
      <c r="D45" s="11">
        <v>100</v>
      </c>
      <c r="E45" s="18">
        <f>(E44*100)/$D$44</f>
        <v>0</v>
      </c>
      <c r="F45" s="19">
        <f>(F44*100)/$D$44</f>
        <v>0</v>
      </c>
      <c r="G45" s="19">
        <f>(G44*100)/$D$44</f>
        <v>100</v>
      </c>
      <c r="H45" s="20">
        <f>(H44*100)/$D$44</f>
        <v>0</v>
      </c>
    </row>
    <row r="46" spans="2:8" ht="15">
      <c r="B46" s="47" t="s">
        <v>26</v>
      </c>
      <c r="C46" s="47" t="s">
        <v>35</v>
      </c>
      <c r="D46" s="12">
        <v>16</v>
      </c>
      <c r="E46" s="12">
        <v>0</v>
      </c>
      <c r="F46" s="15">
        <v>3</v>
      </c>
      <c r="G46" s="15">
        <v>10</v>
      </c>
      <c r="H46" s="16">
        <v>3</v>
      </c>
    </row>
    <row r="47" spans="2:8" ht="15">
      <c r="B47" s="47"/>
      <c r="C47" s="48" t="s">
        <v>49</v>
      </c>
      <c r="D47" s="12">
        <v>100</v>
      </c>
      <c r="E47" s="21">
        <f>(E46*100)/$D$46</f>
        <v>0</v>
      </c>
      <c r="F47" s="22">
        <f>(F46*100)/$D$46</f>
        <v>18.75</v>
      </c>
      <c r="G47" s="22">
        <f>(G46*100)/$D$46</f>
        <v>62.5</v>
      </c>
      <c r="H47" s="23">
        <f>(H46*100)/$D$46</f>
        <v>18.75</v>
      </c>
    </row>
    <row r="48" spans="2:8" ht="15">
      <c r="B48" s="10" t="s">
        <v>27</v>
      </c>
      <c r="C48" s="10" t="s">
        <v>35</v>
      </c>
      <c r="D48" s="11">
        <v>18</v>
      </c>
      <c r="E48" s="11">
        <v>0</v>
      </c>
      <c r="F48" s="13">
        <v>2</v>
      </c>
      <c r="G48" s="13">
        <v>10</v>
      </c>
      <c r="H48" s="14">
        <v>6</v>
      </c>
    </row>
    <row r="49" spans="2:8" ht="15">
      <c r="B49" s="10"/>
      <c r="C49" s="49" t="s">
        <v>49</v>
      </c>
      <c r="D49" s="11">
        <v>100</v>
      </c>
      <c r="E49" s="18">
        <f>(E48*100)/$D$48</f>
        <v>0</v>
      </c>
      <c r="F49" s="19">
        <f>(F48*100)/$D$48</f>
        <v>11.11111111111111</v>
      </c>
      <c r="G49" s="19">
        <f>(G48*100)/$D$48</f>
        <v>55.55555555555556</v>
      </c>
      <c r="H49" s="20">
        <f>(H48*100)/$D$48</f>
        <v>33.333333333333336</v>
      </c>
    </row>
    <row r="50" spans="2:8" ht="15">
      <c r="B50" s="47" t="s">
        <v>29</v>
      </c>
      <c r="C50" s="47" t="s">
        <v>35</v>
      </c>
      <c r="D50" s="12">
        <v>50</v>
      </c>
      <c r="E50" s="12">
        <v>2</v>
      </c>
      <c r="F50" s="15">
        <v>6</v>
      </c>
      <c r="G50" s="15">
        <v>39</v>
      </c>
      <c r="H50" s="16">
        <v>3</v>
      </c>
    </row>
    <row r="51" spans="2:8" ht="15">
      <c r="B51" s="47"/>
      <c r="C51" s="48" t="s">
        <v>49</v>
      </c>
      <c r="D51" s="12">
        <v>100</v>
      </c>
      <c r="E51" s="21">
        <f>(E50*100)/$D$50</f>
        <v>4</v>
      </c>
      <c r="F51" s="22">
        <f>(F50*100)/$D$50</f>
        <v>12</v>
      </c>
      <c r="G51" s="22">
        <f>(G50*100)/$D$50</f>
        <v>78</v>
      </c>
      <c r="H51" s="23">
        <f>(H50*100)/$D$50</f>
        <v>6</v>
      </c>
    </row>
    <row r="52" spans="2:8" ht="15">
      <c r="B52" s="10" t="s">
        <v>30</v>
      </c>
      <c r="C52" s="10" t="s">
        <v>35</v>
      </c>
      <c r="D52" s="11">
        <v>17</v>
      </c>
      <c r="E52" s="11">
        <v>0</v>
      </c>
      <c r="F52" s="13">
        <v>1</v>
      </c>
      <c r="G52" s="13">
        <v>11</v>
      </c>
      <c r="H52" s="14">
        <v>5</v>
      </c>
    </row>
    <row r="53" spans="2:8" ht="15">
      <c r="B53" s="10"/>
      <c r="C53" s="49" t="s">
        <v>49</v>
      </c>
      <c r="D53" s="11">
        <v>100</v>
      </c>
      <c r="E53" s="18">
        <f>(E52*100)/$D$52</f>
        <v>0</v>
      </c>
      <c r="F53" s="19">
        <f>(F52*100)/$D$52</f>
        <v>5.882352941176471</v>
      </c>
      <c r="G53" s="19">
        <f>(G52*100)/$D$52</f>
        <v>64.70588235294117</v>
      </c>
      <c r="H53" s="20">
        <f>(H52*100)/$D$52</f>
        <v>29.41176470588235</v>
      </c>
    </row>
    <row r="54" spans="2:8" ht="15">
      <c r="B54" s="47" t="s">
        <v>36</v>
      </c>
      <c r="C54" s="47" t="s">
        <v>35</v>
      </c>
      <c r="D54" s="12">
        <v>26</v>
      </c>
      <c r="E54" s="12">
        <v>0</v>
      </c>
      <c r="F54" s="15">
        <v>1</v>
      </c>
      <c r="G54" s="15">
        <v>25</v>
      </c>
      <c r="H54" s="16">
        <v>0</v>
      </c>
    </row>
    <row r="55" spans="2:8" ht="15">
      <c r="B55" s="47"/>
      <c r="C55" s="48" t="s">
        <v>49</v>
      </c>
      <c r="D55" s="12">
        <v>100</v>
      </c>
      <c r="E55" s="21">
        <f>(E54*100)/$D$54</f>
        <v>0</v>
      </c>
      <c r="F55" s="22">
        <f>(F54*100)/$D$54</f>
        <v>3.8461538461538463</v>
      </c>
      <c r="G55" s="22">
        <f>(G54*100)/$D$54</f>
        <v>96.15384615384616</v>
      </c>
      <c r="H55" s="23">
        <f>(H54*100)/$D$54</f>
        <v>0</v>
      </c>
    </row>
    <row r="56" spans="2:8" ht="15">
      <c r="B56" s="121" t="s">
        <v>58</v>
      </c>
      <c r="C56" s="53" t="s">
        <v>35</v>
      </c>
      <c r="D56" s="85">
        <f>(D8+D10+D12+D14+D16+D18+D20+D22+D24+D26+D28+D30+D32+D34+D36+D38+D40+D42+D44+D46+D48+D50+D52+D54)</f>
        <v>965</v>
      </c>
      <c r="E56" s="85">
        <f>(E8+E10+E12+E14+E16+E18+E20+E22+E24+E26+E28+E30+E32+E34+E36+E38+E40+E42+E44+E46+E48+E50+E52+E54)</f>
        <v>36</v>
      </c>
      <c r="F56" s="54">
        <f>(F8+F10+F12+F14+F16+F18+F20+F22+F24+F26+F28+F30+F32+F34+F36+F38+F40+F42+F44+F46+F48+F50+F52+F54)</f>
        <v>203</v>
      </c>
      <c r="G56" s="54">
        <f>(G8+G10+G12+G14+G16+G18+G20+G22+G24+G26+G28+G30+G32+G34+G36+G38+G40+G42+G44+G46+G48+G50+G52+G54)</f>
        <v>490</v>
      </c>
      <c r="H56" s="55">
        <f>(H8+H10+H12+H14+H16+H18+H20+H22+H24+H26+H28+H30+H32+H34+H36+H38+H40+H42+H44+H46+H48+H50+H52+H54)</f>
        <v>236</v>
      </c>
    </row>
    <row r="57" spans="2:8" ht="15">
      <c r="B57" s="121"/>
      <c r="C57" s="86" t="s">
        <v>49</v>
      </c>
      <c r="D57" s="85">
        <v>100</v>
      </c>
      <c r="E57" s="87">
        <f>((E56*100)/D56)</f>
        <v>3.7305699481865284</v>
      </c>
      <c r="F57" s="88">
        <f>((F56*100)/D56)</f>
        <v>21.036269430051814</v>
      </c>
      <c r="G57" s="88">
        <f>((G56*100)/D56)</f>
        <v>50.77720207253886</v>
      </c>
      <c r="H57" s="89">
        <f>((H56*100)/D56)</f>
        <v>24.4559585492228</v>
      </c>
    </row>
    <row r="58" spans="2:8" ht="15">
      <c r="B58" s="47" t="s">
        <v>8</v>
      </c>
      <c r="C58" s="47" t="s">
        <v>35</v>
      </c>
      <c r="D58" s="12">
        <v>18</v>
      </c>
      <c r="E58" s="12">
        <v>3</v>
      </c>
      <c r="F58" s="15">
        <v>5</v>
      </c>
      <c r="G58" s="15">
        <v>8</v>
      </c>
      <c r="H58" s="16">
        <v>2</v>
      </c>
    </row>
    <row r="59" spans="2:8" ht="15">
      <c r="B59" s="47"/>
      <c r="C59" s="48" t="s">
        <v>49</v>
      </c>
      <c r="D59" s="12">
        <v>100</v>
      </c>
      <c r="E59" s="21">
        <f>(E58*100)/$D$58</f>
        <v>16.666666666666668</v>
      </c>
      <c r="F59" s="22">
        <f>(F58*100)/$D$58</f>
        <v>27.77777777777778</v>
      </c>
      <c r="G59" s="22">
        <f>(G58*100)/$D$58</f>
        <v>44.44444444444444</v>
      </c>
      <c r="H59" s="23">
        <f>(H58*100)/$D$58</f>
        <v>11.11111111111111</v>
      </c>
    </row>
    <row r="60" spans="2:8" ht="15">
      <c r="B60" s="10" t="s">
        <v>9</v>
      </c>
      <c r="C60" s="10" t="s">
        <v>35</v>
      </c>
      <c r="D60" s="11">
        <v>2</v>
      </c>
      <c r="E60" s="11">
        <v>0</v>
      </c>
      <c r="F60" s="13">
        <v>0</v>
      </c>
      <c r="G60" s="13">
        <v>2</v>
      </c>
      <c r="H60" s="14">
        <v>0</v>
      </c>
    </row>
    <row r="61" spans="2:8" ht="15">
      <c r="B61" s="10"/>
      <c r="C61" s="49" t="s">
        <v>49</v>
      </c>
      <c r="D61" s="11">
        <v>100</v>
      </c>
      <c r="E61" s="18">
        <f>(E60*100)/$D$60</f>
        <v>0</v>
      </c>
      <c r="F61" s="19">
        <f>(F60*100)/$D$60</f>
        <v>0</v>
      </c>
      <c r="G61" s="19">
        <f>(G60*100)/$D$60</f>
        <v>100</v>
      </c>
      <c r="H61" s="20">
        <f>(H60*100)/$D$60</f>
        <v>0</v>
      </c>
    </row>
    <row r="62" spans="2:8" ht="15">
      <c r="B62" s="47" t="s">
        <v>10</v>
      </c>
      <c r="C62" s="47" t="s">
        <v>35</v>
      </c>
      <c r="D62" s="12">
        <v>10</v>
      </c>
      <c r="E62" s="12">
        <v>1</v>
      </c>
      <c r="F62" s="15">
        <v>1</v>
      </c>
      <c r="G62" s="15">
        <v>4</v>
      </c>
      <c r="H62" s="16">
        <v>4</v>
      </c>
    </row>
    <row r="63" spans="2:8" ht="15">
      <c r="B63" s="47"/>
      <c r="C63" s="48" t="s">
        <v>49</v>
      </c>
      <c r="D63" s="12">
        <v>100</v>
      </c>
      <c r="E63" s="21">
        <f>(E62*100)/$D$62</f>
        <v>10</v>
      </c>
      <c r="F63" s="22">
        <f>(F62*100)/$D$62</f>
        <v>10</v>
      </c>
      <c r="G63" s="22">
        <f>(G62*100)/$D$62</f>
        <v>40</v>
      </c>
      <c r="H63" s="23">
        <f>(H62*100)/$D$62</f>
        <v>40</v>
      </c>
    </row>
    <row r="64" spans="2:8" ht="15">
      <c r="B64" s="10" t="s">
        <v>11</v>
      </c>
      <c r="C64" s="10" t="s">
        <v>35</v>
      </c>
      <c r="D64" s="11">
        <v>3</v>
      </c>
      <c r="E64" s="11">
        <v>0</v>
      </c>
      <c r="F64" s="13">
        <v>3</v>
      </c>
      <c r="G64" s="13">
        <v>0</v>
      </c>
      <c r="H64" s="14">
        <v>0</v>
      </c>
    </row>
    <row r="65" spans="2:8" ht="15">
      <c r="B65" s="10"/>
      <c r="C65" s="49" t="s">
        <v>49</v>
      </c>
      <c r="D65" s="11">
        <v>100</v>
      </c>
      <c r="E65" s="18">
        <f>(E64*100)/$D$64</f>
        <v>0</v>
      </c>
      <c r="F65" s="19">
        <f>(F64*100)/$D$64</f>
        <v>100</v>
      </c>
      <c r="G65" s="19">
        <f>(G64*100)/$D$64</f>
        <v>0</v>
      </c>
      <c r="H65" s="20">
        <f>(H64*100)/$D$64</f>
        <v>0</v>
      </c>
    </row>
    <row r="66" spans="2:8" ht="15">
      <c r="B66" s="47" t="s">
        <v>12</v>
      </c>
      <c r="C66" s="47" t="s">
        <v>35</v>
      </c>
      <c r="D66" s="12">
        <v>17</v>
      </c>
      <c r="E66" s="12">
        <v>5</v>
      </c>
      <c r="F66" s="15">
        <v>11</v>
      </c>
      <c r="G66" s="15">
        <v>1</v>
      </c>
      <c r="H66" s="16">
        <v>0</v>
      </c>
    </row>
    <row r="67" spans="2:8" ht="15">
      <c r="B67" s="47"/>
      <c r="C67" s="48" t="s">
        <v>49</v>
      </c>
      <c r="D67" s="12">
        <v>100</v>
      </c>
      <c r="E67" s="21">
        <f>(E66*100)/$D$66</f>
        <v>29.41176470588235</v>
      </c>
      <c r="F67" s="22">
        <f>(F66*100)/$D$66</f>
        <v>64.70588235294117</v>
      </c>
      <c r="G67" s="22">
        <f>(G66*100)/$D$66</f>
        <v>5.882352941176471</v>
      </c>
      <c r="H67" s="23">
        <f>(H66*100)/$D$66</f>
        <v>0</v>
      </c>
    </row>
    <row r="68" spans="2:8" ht="15">
      <c r="B68" s="10" t="s">
        <v>13</v>
      </c>
      <c r="C68" s="10" t="s">
        <v>35</v>
      </c>
      <c r="D68" s="11">
        <v>20</v>
      </c>
      <c r="E68" s="11">
        <v>0</v>
      </c>
      <c r="F68" s="13">
        <v>16</v>
      </c>
      <c r="G68" s="13">
        <v>3</v>
      </c>
      <c r="H68" s="14">
        <v>1</v>
      </c>
    </row>
    <row r="69" spans="2:8" ht="15">
      <c r="B69" s="10"/>
      <c r="C69" s="49" t="s">
        <v>49</v>
      </c>
      <c r="D69" s="11">
        <v>100</v>
      </c>
      <c r="E69" s="18">
        <f>(E68*100)/$D$68</f>
        <v>0</v>
      </c>
      <c r="F69" s="19">
        <f>(F68*100)/$D$68</f>
        <v>80</v>
      </c>
      <c r="G69" s="19">
        <f>(G68*100)/$D$68</f>
        <v>15</v>
      </c>
      <c r="H69" s="20">
        <f>(H68*100)/$D$68</f>
        <v>5</v>
      </c>
    </row>
    <row r="70" spans="2:8" ht="15">
      <c r="B70" s="47" t="s">
        <v>42</v>
      </c>
      <c r="C70" s="47" t="s">
        <v>35</v>
      </c>
      <c r="D70" s="12">
        <v>6</v>
      </c>
      <c r="E70" s="12">
        <v>1</v>
      </c>
      <c r="F70" s="15">
        <v>1</v>
      </c>
      <c r="G70" s="15">
        <v>4</v>
      </c>
      <c r="H70" s="16">
        <v>0</v>
      </c>
    </row>
    <row r="71" spans="2:8" ht="15">
      <c r="B71" s="47"/>
      <c r="C71" s="48" t="s">
        <v>49</v>
      </c>
      <c r="D71" s="12">
        <v>100</v>
      </c>
      <c r="E71" s="21">
        <f>(E70*100)/$D$70</f>
        <v>16.666666666666668</v>
      </c>
      <c r="F71" s="22">
        <f>(F70*100)/$D$70</f>
        <v>16.666666666666668</v>
      </c>
      <c r="G71" s="22">
        <f>(G70*100)/$D$70</f>
        <v>66.66666666666667</v>
      </c>
      <c r="H71" s="23">
        <f>(H70*100)/$D$70</f>
        <v>0</v>
      </c>
    </row>
    <row r="72" spans="2:8" ht="15">
      <c r="B72" s="10" t="s">
        <v>33</v>
      </c>
      <c r="C72" s="10" t="s">
        <v>35</v>
      </c>
      <c r="D72" s="11">
        <v>7</v>
      </c>
      <c r="E72" s="11">
        <v>0</v>
      </c>
      <c r="F72" s="13">
        <v>1</v>
      </c>
      <c r="G72" s="13">
        <v>5</v>
      </c>
      <c r="H72" s="14">
        <v>1</v>
      </c>
    </row>
    <row r="73" spans="2:8" ht="15">
      <c r="B73" s="10"/>
      <c r="C73" s="49" t="s">
        <v>49</v>
      </c>
      <c r="D73" s="11">
        <v>100</v>
      </c>
      <c r="E73" s="18">
        <f>(E72*100)/$D$72</f>
        <v>0</v>
      </c>
      <c r="F73" s="19">
        <f>(F72*100)/$D$72</f>
        <v>14.285714285714286</v>
      </c>
      <c r="G73" s="19">
        <f>(G72*100)/$D$72</f>
        <v>71.42857142857143</v>
      </c>
      <c r="H73" s="20">
        <f>(H72*100)/$D$72</f>
        <v>14.285714285714286</v>
      </c>
    </row>
    <row r="74" spans="2:8" ht="15">
      <c r="B74" s="47" t="s">
        <v>17</v>
      </c>
      <c r="C74" s="47" t="s">
        <v>35</v>
      </c>
      <c r="D74" s="12">
        <v>128</v>
      </c>
      <c r="E74" s="12">
        <v>37</v>
      </c>
      <c r="F74" s="15">
        <v>56</v>
      </c>
      <c r="G74" s="15">
        <v>28</v>
      </c>
      <c r="H74" s="16">
        <v>7</v>
      </c>
    </row>
    <row r="75" spans="2:8" ht="15">
      <c r="B75" s="47"/>
      <c r="C75" s="48" t="s">
        <v>49</v>
      </c>
      <c r="D75" s="12">
        <v>100</v>
      </c>
      <c r="E75" s="21">
        <f>(E74*100)/$D$74</f>
        <v>28.90625</v>
      </c>
      <c r="F75" s="22">
        <f>(F74*100)/$D$74</f>
        <v>43.75</v>
      </c>
      <c r="G75" s="22">
        <f>(G74*100)/$D$74</f>
        <v>21.875</v>
      </c>
      <c r="H75" s="23">
        <f>(H74*100)/$D$74</f>
        <v>5.46875</v>
      </c>
    </row>
    <row r="76" spans="2:8" ht="15">
      <c r="B76" s="10" t="s">
        <v>46</v>
      </c>
      <c r="C76" s="10" t="s">
        <v>35</v>
      </c>
      <c r="D76" s="11">
        <v>10</v>
      </c>
      <c r="E76" s="11">
        <v>2</v>
      </c>
      <c r="F76" s="13">
        <v>4</v>
      </c>
      <c r="G76" s="13">
        <v>3</v>
      </c>
      <c r="H76" s="14">
        <v>1</v>
      </c>
    </row>
    <row r="77" spans="2:8" ht="15">
      <c r="B77" s="10"/>
      <c r="C77" s="49" t="s">
        <v>49</v>
      </c>
      <c r="D77" s="11">
        <v>100</v>
      </c>
      <c r="E77" s="18">
        <f>(E76*100)/$D$76</f>
        <v>20</v>
      </c>
      <c r="F77" s="19">
        <f>(F76*100)/$D$76</f>
        <v>40</v>
      </c>
      <c r="G77" s="19">
        <f>(G76*100)/$D$76</f>
        <v>30</v>
      </c>
      <c r="H77" s="20">
        <f>(H76*100)/$D$76</f>
        <v>10</v>
      </c>
    </row>
    <row r="78" spans="2:8" ht="15">
      <c r="B78" s="47" t="s">
        <v>20</v>
      </c>
      <c r="C78" s="47" t="s">
        <v>35</v>
      </c>
      <c r="D78" s="12">
        <v>3</v>
      </c>
      <c r="E78" s="12">
        <v>0</v>
      </c>
      <c r="F78" s="15">
        <v>0</v>
      </c>
      <c r="G78" s="15">
        <v>2</v>
      </c>
      <c r="H78" s="16">
        <v>1</v>
      </c>
    </row>
    <row r="79" spans="2:8" ht="15">
      <c r="B79" s="47"/>
      <c r="C79" s="48" t="s">
        <v>49</v>
      </c>
      <c r="D79" s="12">
        <v>100</v>
      </c>
      <c r="E79" s="21">
        <f>(E78*100)/$D$78</f>
        <v>0</v>
      </c>
      <c r="F79" s="22">
        <f>(F78*100)/$D$78</f>
        <v>0</v>
      </c>
      <c r="G79" s="22">
        <f>(G78*100)/$D$78</f>
        <v>66.66666666666667</v>
      </c>
      <c r="H79" s="23">
        <f>(H78*100)/$D$78</f>
        <v>33.333333333333336</v>
      </c>
    </row>
    <row r="80" spans="2:8" ht="15" customHeight="1">
      <c r="B80" s="10" t="s">
        <v>23</v>
      </c>
      <c r="C80" s="10" t="s">
        <v>35</v>
      </c>
      <c r="D80" s="11">
        <v>36</v>
      </c>
      <c r="E80" s="11">
        <v>3</v>
      </c>
      <c r="F80" s="13">
        <v>20</v>
      </c>
      <c r="G80" s="13">
        <v>12</v>
      </c>
      <c r="H80" s="14">
        <v>1</v>
      </c>
    </row>
    <row r="81" spans="2:8" ht="15" customHeight="1">
      <c r="B81" s="10"/>
      <c r="C81" s="49" t="s">
        <v>49</v>
      </c>
      <c r="D81" s="11">
        <v>100</v>
      </c>
      <c r="E81" s="18">
        <f>(E80*100)/$D$80</f>
        <v>8.333333333333334</v>
      </c>
      <c r="F81" s="19">
        <f>(F80*100)/$D$80</f>
        <v>55.55555555555556</v>
      </c>
      <c r="G81" s="19">
        <f>(G80*100)/$D$80</f>
        <v>33.333333333333336</v>
      </c>
      <c r="H81" s="20">
        <f>(H80*100)/$D$80</f>
        <v>2.7777777777777777</v>
      </c>
    </row>
    <row r="82" spans="2:8" ht="15" customHeight="1">
      <c r="B82" s="47" t="s">
        <v>48</v>
      </c>
      <c r="C82" s="47" t="s">
        <v>35</v>
      </c>
      <c r="D82" s="12">
        <v>7</v>
      </c>
      <c r="E82" s="12">
        <v>0</v>
      </c>
      <c r="F82" s="15">
        <v>0</v>
      </c>
      <c r="G82" s="15">
        <v>6</v>
      </c>
      <c r="H82" s="16">
        <v>1</v>
      </c>
    </row>
    <row r="83" spans="2:8" ht="15" customHeight="1">
      <c r="B83" s="47"/>
      <c r="C83" s="48" t="s">
        <v>49</v>
      </c>
      <c r="D83" s="12">
        <v>100</v>
      </c>
      <c r="E83" s="21">
        <f>(E82*100)/$D$82</f>
        <v>0</v>
      </c>
      <c r="F83" s="22">
        <f>(F82*100)/$D$82</f>
        <v>0</v>
      </c>
      <c r="G83" s="22">
        <f>(G82*100)/$D$82</f>
        <v>85.71428571428571</v>
      </c>
      <c r="H83" s="23">
        <f>(H82*100)/$D$82</f>
        <v>14.285714285714286</v>
      </c>
    </row>
    <row r="84" spans="2:8" ht="15" customHeight="1">
      <c r="B84" s="10" t="s">
        <v>28</v>
      </c>
      <c r="C84" s="10" t="s">
        <v>35</v>
      </c>
      <c r="D84" s="11">
        <v>17</v>
      </c>
      <c r="E84" s="11">
        <v>0</v>
      </c>
      <c r="F84" s="13">
        <v>1</v>
      </c>
      <c r="G84" s="13">
        <v>5</v>
      </c>
      <c r="H84" s="14">
        <v>11</v>
      </c>
    </row>
    <row r="85" spans="2:8" ht="15" customHeight="1">
      <c r="B85" s="10"/>
      <c r="C85" s="49" t="s">
        <v>49</v>
      </c>
      <c r="D85" s="11">
        <v>100</v>
      </c>
      <c r="E85" s="18">
        <f>(E84*100)/$D$84</f>
        <v>0</v>
      </c>
      <c r="F85" s="19">
        <f>(F84*100)/$D$84</f>
        <v>5.882352941176471</v>
      </c>
      <c r="G85" s="19">
        <f>(G84*100)/$D$84</f>
        <v>29.41176470588235</v>
      </c>
      <c r="H85" s="20">
        <f>(H84*100)/$D$84</f>
        <v>64.70588235294117</v>
      </c>
    </row>
    <row r="86" spans="2:8" s="9" customFormat="1" ht="15">
      <c r="B86" s="47" t="s">
        <v>37</v>
      </c>
      <c r="C86" s="47" t="s">
        <v>35</v>
      </c>
      <c r="D86" s="12">
        <v>22</v>
      </c>
      <c r="E86" s="12">
        <v>7</v>
      </c>
      <c r="F86" s="15">
        <v>6</v>
      </c>
      <c r="G86" s="15">
        <v>8</v>
      </c>
      <c r="H86" s="16">
        <v>1</v>
      </c>
    </row>
    <row r="87" spans="2:8" ht="15">
      <c r="B87" s="47"/>
      <c r="C87" s="48" t="s">
        <v>49</v>
      </c>
      <c r="D87" s="12">
        <v>100</v>
      </c>
      <c r="E87" s="21">
        <f>(E86*100)/$D$86</f>
        <v>31.818181818181817</v>
      </c>
      <c r="F87" s="22">
        <f>(F86*100)/$D$86</f>
        <v>27.272727272727273</v>
      </c>
      <c r="G87" s="22">
        <f>(G86*100)/$D$86</f>
        <v>36.36363636363637</v>
      </c>
      <c r="H87" s="23">
        <f>(H86*100)/$D$86</f>
        <v>4.545454545454546</v>
      </c>
    </row>
    <row r="88" spans="2:8" ht="15">
      <c r="B88" s="53" t="s">
        <v>62</v>
      </c>
      <c r="C88" s="53" t="s">
        <v>35</v>
      </c>
      <c r="D88" s="85">
        <f>(D58+D60+D62+D64+D66+D68+D70+D72+D74+D76+D78+D80+D82+D84+D86)</f>
        <v>306</v>
      </c>
      <c r="E88" s="85">
        <f>(E58+E60+E62+E64+E66+E68+E70+E72+E74+E76+E78+E80+E82+E84+E86)</f>
        <v>59</v>
      </c>
      <c r="F88" s="54">
        <f>(F58+F60+F62+F64+F66+F68+F70+F72+F74+F76+F78+F80+F82+F84+F86)</f>
        <v>125</v>
      </c>
      <c r="G88" s="54">
        <f>(G58+G60+G62+G64+G66+G68+G70+G72+G74+G76+G78+G80+G82+G84+G86)</f>
        <v>91</v>
      </c>
      <c r="H88" s="55">
        <f>(H58+H60+H62+H64+H66+H68+H70+H72+H74+H76+H78+H80+H82+H84+H86)</f>
        <v>31</v>
      </c>
    </row>
    <row r="89" spans="2:8" ht="15">
      <c r="B89" s="53"/>
      <c r="C89" s="86" t="s">
        <v>49</v>
      </c>
      <c r="D89" s="85">
        <v>100</v>
      </c>
      <c r="E89" s="87">
        <f>((E88*100)/D88)</f>
        <v>19.281045751633986</v>
      </c>
      <c r="F89" s="88">
        <f>((F88*100)/D88)</f>
        <v>40.849673202614376</v>
      </c>
      <c r="G89" s="88">
        <f>((G88*100)/D88)</f>
        <v>29.73856209150327</v>
      </c>
      <c r="H89" s="89">
        <f>((H88*100)/D88)</f>
        <v>10.130718954248366</v>
      </c>
    </row>
    <row r="90" spans="2:8" ht="15">
      <c r="B90" s="72" t="s">
        <v>59</v>
      </c>
      <c r="C90" s="72" t="s">
        <v>35</v>
      </c>
      <c r="D90" s="90">
        <v>1271</v>
      </c>
      <c r="E90" s="90">
        <f>(E56+E88)</f>
        <v>95</v>
      </c>
      <c r="F90" s="91">
        <f>(F56+F88)</f>
        <v>328</v>
      </c>
      <c r="G90" s="91">
        <f>(G56+G88)</f>
        <v>581</v>
      </c>
      <c r="H90" s="92">
        <f>(H56+H88)</f>
        <v>267</v>
      </c>
    </row>
    <row r="91" spans="2:8" ht="15">
      <c r="B91" s="77"/>
      <c r="C91" s="97" t="s">
        <v>49</v>
      </c>
      <c r="D91" s="98">
        <v>100</v>
      </c>
      <c r="E91" s="99">
        <f>(E90*100)/$D$90</f>
        <v>7.474429583005508</v>
      </c>
      <c r="F91" s="24">
        <f>(F90*100)/$D$90</f>
        <v>25.806451612903224</v>
      </c>
      <c r="G91" s="24">
        <f>(G90*100)/$D$90</f>
        <v>45.712037765538945</v>
      </c>
      <c r="H91" s="25">
        <f>(H90*100)/$D$90</f>
        <v>21.00708103855232</v>
      </c>
    </row>
    <row r="92" spans="2:8" ht="15">
      <c r="B92" s="42"/>
      <c r="C92" s="43"/>
      <c r="D92" s="44"/>
      <c r="E92" s="45"/>
      <c r="F92" s="45"/>
      <c r="G92" s="45"/>
      <c r="H92" s="45"/>
    </row>
    <row r="93" spans="2:8" ht="15">
      <c r="B93" s="100" t="s">
        <v>39</v>
      </c>
      <c r="C93" s="43"/>
      <c r="D93" s="44"/>
      <c r="E93" s="45"/>
      <c r="F93" s="45"/>
      <c r="G93" s="45"/>
      <c r="H93" s="45"/>
    </row>
    <row r="94" spans="2:8" ht="15">
      <c r="B94" s="40" t="s">
        <v>63</v>
      </c>
      <c r="E94" s="3"/>
      <c r="F94" s="3"/>
      <c r="G94" s="3"/>
      <c r="H94" s="3"/>
    </row>
    <row r="95" spans="2:8" ht="15">
      <c r="B95" s="40" t="s">
        <v>64</v>
      </c>
      <c r="E95" s="3"/>
      <c r="F95" s="3"/>
      <c r="G95" s="3"/>
      <c r="H95" s="3"/>
    </row>
    <row r="96" spans="2:8" ht="15">
      <c r="B96" s="40" t="s">
        <v>65</v>
      </c>
      <c r="E96" s="3"/>
      <c r="F96" s="3"/>
      <c r="G96" s="3"/>
      <c r="H96" s="3"/>
    </row>
    <row r="97" spans="2:8" ht="15">
      <c r="B97" s="38" t="s">
        <v>66</v>
      </c>
      <c r="E97" s="3"/>
      <c r="F97" s="3"/>
      <c r="G97" s="3"/>
      <c r="H97" s="3"/>
    </row>
    <row r="98" spans="5:8" ht="15">
      <c r="E98" s="3"/>
      <c r="F98" s="3"/>
      <c r="G98" s="3"/>
      <c r="H98" s="3"/>
    </row>
    <row r="99" spans="2:8" ht="33.75" customHeight="1">
      <c r="B99" s="118" t="s">
        <v>40</v>
      </c>
      <c r="C99" s="118"/>
      <c r="D99" s="118"/>
      <c r="E99" s="118"/>
      <c r="F99" s="118"/>
      <c r="G99" s="118"/>
      <c r="H99" s="118"/>
    </row>
    <row r="102" spans="2:8" ht="39" customHeight="1">
      <c r="B102" s="117" t="s">
        <v>50</v>
      </c>
      <c r="C102" s="117"/>
      <c r="D102" s="117"/>
      <c r="E102" s="117"/>
      <c r="F102" s="117"/>
      <c r="G102" s="117"/>
      <c r="H102" s="117"/>
    </row>
    <row r="103" spans="2:8" ht="15.75" customHeight="1">
      <c r="B103" s="116" t="s">
        <v>38</v>
      </c>
      <c r="C103" s="116"/>
      <c r="D103" s="116"/>
      <c r="E103" s="116"/>
      <c r="F103" s="116"/>
      <c r="G103" s="116"/>
      <c r="H103" s="116"/>
    </row>
    <row r="105" spans="2:8" ht="4.5" customHeight="1">
      <c r="B105" s="64"/>
      <c r="C105" s="64"/>
      <c r="D105" s="65"/>
      <c r="E105" s="64"/>
      <c r="F105" s="64"/>
      <c r="G105" s="64"/>
      <c r="H105" s="64"/>
    </row>
    <row r="106" spans="2:10" s="4" customFormat="1" ht="15" customHeight="1">
      <c r="B106" s="110" t="s">
        <v>31</v>
      </c>
      <c r="C106" s="61"/>
      <c r="D106" s="112" t="s">
        <v>57</v>
      </c>
      <c r="E106" s="109" t="s">
        <v>0</v>
      </c>
      <c r="F106" s="109"/>
      <c r="G106" s="109"/>
      <c r="H106" s="109"/>
      <c r="I106" s="5"/>
      <c r="J106" s="6"/>
    </row>
    <row r="107" spans="2:8" s="4" customFormat="1" ht="40.5" customHeight="1">
      <c r="B107" s="111"/>
      <c r="C107" s="62"/>
      <c r="D107" s="113"/>
      <c r="E107" s="63" t="s">
        <v>2</v>
      </c>
      <c r="F107" s="63" t="s">
        <v>4</v>
      </c>
      <c r="G107" s="63" t="s">
        <v>5</v>
      </c>
      <c r="H107" s="63" t="s">
        <v>3</v>
      </c>
    </row>
    <row r="108" spans="2:8" s="4" customFormat="1" ht="15">
      <c r="B108" s="10" t="s">
        <v>1</v>
      </c>
      <c r="C108" s="10" t="s">
        <v>35</v>
      </c>
      <c r="D108" s="26">
        <v>15503</v>
      </c>
      <c r="E108" s="35">
        <v>935</v>
      </c>
      <c r="F108" s="36">
        <v>4243</v>
      </c>
      <c r="G108" s="36">
        <v>8742</v>
      </c>
      <c r="H108" s="37">
        <v>1583</v>
      </c>
    </row>
    <row r="109" spans="2:8" s="4" customFormat="1" ht="15">
      <c r="B109" s="10"/>
      <c r="C109" s="10" t="s">
        <v>49</v>
      </c>
      <c r="D109" s="11">
        <v>100</v>
      </c>
      <c r="E109" s="18">
        <f>E108*100/15503</f>
        <v>6.03109075662775</v>
      </c>
      <c r="F109" s="19">
        <f>F108*100/15503</f>
        <v>27.36889634264336</v>
      </c>
      <c r="G109" s="19">
        <f>G108*100/15503</f>
        <v>56.38908598335806</v>
      </c>
      <c r="H109" s="20">
        <f>H108*100/15503</f>
        <v>10.21092691737083</v>
      </c>
    </row>
    <row r="110" spans="2:8" s="4" customFormat="1" ht="15">
      <c r="B110" s="39" t="s">
        <v>6</v>
      </c>
      <c r="C110" s="7" t="s">
        <v>35</v>
      </c>
      <c r="D110" s="29">
        <v>10636</v>
      </c>
      <c r="E110" s="29">
        <v>0</v>
      </c>
      <c r="F110" s="30">
        <v>2810</v>
      </c>
      <c r="G110" s="30">
        <v>2824</v>
      </c>
      <c r="H110" s="31">
        <v>5002</v>
      </c>
    </row>
    <row r="111" spans="2:8" s="4" customFormat="1" ht="15">
      <c r="B111" s="39"/>
      <c r="C111" s="7" t="s">
        <v>49</v>
      </c>
      <c r="D111" s="17">
        <v>100</v>
      </c>
      <c r="E111" s="21">
        <f>E110*100/10636</f>
        <v>0</v>
      </c>
      <c r="F111" s="22">
        <f>F110*100/10636</f>
        <v>26.419706656637835</v>
      </c>
      <c r="G111" s="22">
        <f>G110*100/10636</f>
        <v>26.55133508837909</v>
      </c>
      <c r="H111" s="23">
        <f>H110*100/10636</f>
        <v>47.028958254983074</v>
      </c>
    </row>
    <row r="112" spans="2:8" s="4" customFormat="1" ht="15">
      <c r="B112" s="10" t="s">
        <v>7</v>
      </c>
      <c r="C112" s="10" t="s">
        <v>35</v>
      </c>
      <c r="D112" s="26">
        <v>1464</v>
      </c>
      <c r="E112" s="26">
        <v>10</v>
      </c>
      <c r="F112" s="27">
        <v>140</v>
      </c>
      <c r="G112" s="27">
        <v>978</v>
      </c>
      <c r="H112" s="28">
        <v>336</v>
      </c>
    </row>
    <row r="113" spans="2:8" s="4" customFormat="1" ht="15">
      <c r="B113" s="10"/>
      <c r="C113" s="10" t="s">
        <v>49</v>
      </c>
      <c r="D113" s="11">
        <v>100</v>
      </c>
      <c r="E113" s="18">
        <f>E112*100/1464</f>
        <v>0.6830601092896175</v>
      </c>
      <c r="F113" s="19">
        <f>F112*100/1464</f>
        <v>9.562841530054644</v>
      </c>
      <c r="G113" s="19">
        <f>G112*100/1464</f>
        <v>66.80327868852459</v>
      </c>
      <c r="H113" s="20">
        <f>H112*100/1464</f>
        <v>22.950819672131146</v>
      </c>
    </row>
    <row r="114" spans="2:8" s="4" customFormat="1" ht="15">
      <c r="B114" s="8" t="s">
        <v>41</v>
      </c>
      <c r="C114" s="8" t="s">
        <v>35</v>
      </c>
      <c r="D114" s="32">
        <v>17476</v>
      </c>
      <c r="E114" s="32">
        <v>2000</v>
      </c>
      <c r="F114" s="33">
        <v>1834</v>
      </c>
      <c r="G114" s="33">
        <v>3025</v>
      </c>
      <c r="H114" s="34">
        <v>10617</v>
      </c>
    </row>
    <row r="115" spans="2:8" s="4" customFormat="1" ht="15">
      <c r="B115" s="8"/>
      <c r="C115" s="8" t="s">
        <v>49</v>
      </c>
      <c r="D115" s="12">
        <v>100</v>
      </c>
      <c r="E115" s="21">
        <f>E114*100/17476</f>
        <v>11.444266422522317</v>
      </c>
      <c r="F115" s="22">
        <f>F114*100/17476</f>
        <v>10.494392309452964</v>
      </c>
      <c r="G115" s="22">
        <f>G114*100/17476</f>
        <v>17.309452964065002</v>
      </c>
      <c r="H115" s="23">
        <f>H114*100/17476</f>
        <v>60.75188830395972</v>
      </c>
    </row>
    <row r="116" spans="2:8" s="4" customFormat="1" ht="15">
      <c r="B116" s="10" t="s">
        <v>14</v>
      </c>
      <c r="C116" s="10" t="s">
        <v>35</v>
      </c>
      <c r="D116" s="26">
        <v>605</v>
      </c>
      <c r="E116" s="26">
        <v>0</v>
      </c>
      <c r="F116" s="27">
        <v>0</v>
      </c>
      <c r="G116" s="27">
        <v>395</v>
      </c>
      <c r="H116" s="28">
        <v>210</v>
      </c>
    </row>
    <row r="117" spans="2:8" s="4" customFormat="1" ht="15">
      <c r="B117" s="10"/>
      <c r="C117" s="10" t="s">
        <v>49</v>
      </c>
      <c r="D117" s="11">
        <v>100</v>
      </c>
      <c r="E117" s="18">
        <f>E116*100/605</f>
        <v>0</v>
      </c>
      <c r="F117" s="19">
        <f>F116*100/605</f>
        <v>0</v>
      </c>
      <c r="G117" s="19">
        <f>G116*100/605</f>
        <v>65.2892561983471</v>
      </c>
      <c r="H117" s="20">
        <f>H116*100/605</f>
        <v>34.710743801652896</v>
      </c>
    </row>
    <row r="118" spans="2:8" s="4" customFormat="1" ht="15">
      <c r="B118" s="56" t="s">
        <v>15</v>
      </c>
      <c r="C118" s="56" t="s">
        <v>35</v>
      </c>
      <c r="D118" s="66">
        <v>13212</v>
      </c>
      <c r="E118" s="66">
        <v>212</v>
      </c>
      <c r="F118" s="67">
        <v>3755</v>
      </c>
      <c r="G118" s="67">
        <v>7180</v>
      </c>
      <c r="H118" s="68">
        <v>2065</v>
      </c>
    </row>
    <row r="119" spans="2:8" s="4" customFormat="1" ht="15">
      <c r="B119" s="56"/>
      <c r="C119" s="56" t="s">
        <v>49</v>
      </c>
      <c r="D119" s="57">
        <v>100</v>
      </c>
      <c r="E119" s="58">
        <f>E118*100/13212</f>
        <v>1.6046018770814412</v>
      </c>
      <c r="F119" s="59">
        <f>F118*100/13212</f>
        <v>28.42113230396609</v>
      </c>
      <c r="G119" s="59">
        <f>G118*100/13212</f>
        <v>54.344535270965785</v>
      </c>
      <c r="H119" s="60">
        <f>H118*100/13212</f>
        <v>15.629730547986679</v>
      </c>
    </row>
    <row r="120" spans="2:8" s="4" customFormat="1" ht="15">
      <c r="B120" s="10" t="s">
        <v>34</v>
      </c>
      <c r="C120" s="10" t="s">
        <v>35</v>
      </c>
      <c r="D120" s="26">
        <v>19769</v>
      </c>
      <c r="E120" s="26">
        <v>0</v>
      </c>
      <c r="F120" s="27">
        <v>1245</v>
      </c>
      <c r="G120" s="27">
        <v>17024</v>
      </c>
      <c r="H120" s="28">
        <v>1500</v>
      </c>
    </row>
    <row r="121" spans="2:8" s="4" customFormat="1" ht="15">
      <c r="B121" s="10"/>
      <c r="C121" s="10" t="s">
        <v>49</v>
      </c>
      <c r="D121" s="11">
        <v>100</v>
      </c>
      <c r="E121" s="18">
        <f>E120*100/19769</f>
        <v>0</v>
      </c>
      <c r="F121" s="19">
        <f>F120*100/19769</f>
        <v>6.297738884111488</v>
      </c>
      <c r="G121" s="19">
        <f>G120*100/19769</f>
        <v>86.11462390611564</v>
      </c>
      <c r="H121" s="20">
        <f>H120*100/19769</f>
        <v>7.587637209772876</v>
      </c>
    </row>
    <row r="122" spans="2:8" s="4" customFormat="1" ht="15">
      <c r="B122" s="8" t="s">
        <v>43</v>
      </c>
      <c r="C122" s="8" t="s">
        <v>35</v>
      </c>
      <c r="D122" s="32">
        <v>1482</v>
      </c>
      <c r="E122" s="32">
        <v>74</v>
      </c>
      <c r="F122" s="33">
        <v>600</v>
      </c>
      <c r="G122" s="33">
        <v>439</v>
      </c>
      <c r="H122" s="34">
        <v>369</v>
      </c>
    </row>
    <row r="123" spans="2:8" s="4" customFormat="1" ht="15">
      <c r="B123" s="8"/>
      <c r="C123" s="8" t="s">
        <v>49</v>
      </c>
      <c r="D123" s="12">
        <v>100</v>
      </c>
      <c r="E123" s="21">
        <f>E122*100/1482</f>
        <v>4.993252361673414</v>
      </c>
      <c r="F123" s="22">
        <f>F122*100/1482</f>
        <v>40.48582995951417</v>
      </c>
      <c r="G123" s="22">
        <f>G122*100/1482</f>
        <v>29.6221322537112</v>
      </c>
      <c r="H123" s="23">
        <f>H122*100/1482</f>
        <v>24.898785425101213</v>
      </c>
    </row>
    <row r="124" spans="2:8" s="4" customFormat="1" ht="15">
      <c r="B124" s="10" t="s">
        <v>32</v>
      </c>
      <c r="C124" s="10" t="s">
        <v>35</v>
      </c>
      <c r="D124" s="26">
        <v>953</v>
      </c>
      <c r="E124" s="26">
        <v>0</v>
      </c>
      <c r="F124" s="27">
        <v>525</v>
      </c>
      <c r="G124" s="27">
        <v>357</v>
      </c>
      <c r="H124" s="28">
        <v>71</v>
      </c>
    </row>
    <row r="125" spans="2:8" s="4" customFormat="1" ht="15">
      <c r="B125" s="10"/>
      <c r="C125" s="10" t="s">
        <v>49</v>
      </c>
      <c r="D125" s="11">
        <v>100</v>
      </c>
      <c r="E125" s="18">
        <f>E124*100/953</f>
        <v>0</v>
      </c>
      <c r="F125" s="19">
        <f>F124*100/953</f>
        <v>55.08919202518363</v>
      </c>
      <c r="G125" s="19">
        <f>G124*100/953</f>
        <v>37.460650577124866</v>
      </c>
      <c r="H125" s="20">
        <f>H124*100/953</f>
        <v>7.4501573976915</v>
      </c>
    </row>
    <row r="126" spans="2:8" s="4" customFormat="1" ht="15">
      <c r="B126" s="8" t="s">
        <v>44</v>
      </c>
      <c r="C126" s="8" t="s">
        <v>35</v>
      </c>
      <c r="D126" s="32">
        <v>9261</v>
      </c>
      <c r="E126" s="32">
        <v>0</v>
      </c>
      <c r="F126" s="33">
        <v>2485</v>
      </c>
      <c r="G126" s="33">
        <v>2306</v>
      </c>
      <c r="H126" s="34">
        <v>4470</v>
      </c>
    </row>
    <row r="127" spans="2:8" s="4" customFormat="1" ht="15">
      <c r="B127" s="8"/>
      <c r="C127" s="8" t="s">
        <v>49</v>
      </c>
      <c r="D127" s="12">
        <v>100</v>
      </c>
      <c r="E127" s="21">
        <f>E126*100/9261</f>
        <v>0</v>
      </c>
      <c r="F127" s="22">
        <f>F126*100/9261</f>
        <v>26.832955404383977</v>
      </c>
      <c r="G127" s="22">
        <f>G126*100/9261</f>
        <v>24.9001187776698</v>
      </c>
      <c r="H127" s="23">
        <f>H126*100/9261</f>
        <v>48.26692581794622</v>
      </c>
    </row>
    <row r="128" spans="2:8" s="4" customFormat="1" ht="15">
      <c r="B128" s="10" t="s">
        <v>16</v>
      </c>
      <c r="C128" s="10" t="s">
        <v>35</v>
      </c>
      <c r="D128" s="26">
        <v>53254</v>
      </c>
      <c r="E128" s="26">
        <v>2119</v>
      </c>
      <c r="F128" s="27">
        <v>13237</v>
      </c>
      <c r="G128" s="27">
        <v>14471</v>
      </c>
      <c r="H128" s="28">
        <v>23427</v>
      </c>
    </row>
    <row r="129" spans="2:8" s="4" customFormat="1" ht="15">
      <c r="B129" s="10"/>
      <c r="C129" s="10" t="s">
        <v>49</v>
      </c>
      <c r="D129" s="11">
        <v>100</v>
      </c>
      <c r="E129" s="18">
        <f>E128*100/53254</f>
        <v>3.9790438276936944</v>
      </c>
      <c r="F129" s="19">
        <f>F128*100/53254</f>
        <v>24.856348818868067</v>
      </c>
      <c r="G129" s="19">
        <f>G128*100/53254</f>
        <v>27.173545649153116</v>
      </c>
      <c r="H129" s="20">
        <f>H128*100/53254</f>
        <v>43.99106170428512</v>
      </c>
    </row>
    <row r="130" spans="2:8" s="4" customFormat="1" ht="15">
      <c r="B130" s="47" t="s">
        <v>45</v>
      </c>
      <c r="C130" s="47" t="s">
        <v>35</v>
      </c>
      <c r="D130" s="32">
        <v>21563</v>
      </c>
      <c r="E130" s="32">
        <v>0</v>
      </c>
      <c r="F130" s="33">
        <v>1645</v>
      </c>
      <c r="G130" s="33">
        <v>17913</v>
      </c>
      <c r="H130" s="34">
        <v>2005</v>
      </c>
    </row>
    <row r="131" spans="2:8" s="4" customFormat="1" ht="15">
      <c r="B131" s="47"/>
      <c r="C131" s="47" t="s">
        <v>49</v>
      </c>
      <c r="D131" s="12">
        <v>100</v>
      </c>
      <c r="E131" s="21">
        <v>0</v>
      </c>
      <c r="F131" s="22">
        <v>7.628808607336642</v>
      </c>
      <c r="G131" s="22">
        <v>83.07285628159347</v>
      </c>
      <c r="H131" s="23">
        <v>9.298335111069889</v>
      </c>
    </row>
    <row r="132" spans="2:8" s="4" customFormat="1" ht="15">
      <c r="B132" s="10" t="s">
        <v>18</v>
      </c>
      <c r="C132" s="10" t="s">
        <v>35</v>
      </c>
      <c r="D132" s="26">
        <v>51038</v>
      </c>
      <c r="E132" s="26">
        <v>6850</v>
      </c>
      <c r="F132" s="27">
        <v>22050</v>
      </c>
      <c r="G132" s="27">
        <v>9523</v>
      </c>
      <c r="H132" s="28">
        <v>12615</v>
      </c>
    </row>
    <row r="133" spans="2:8" s="4" customFormat="1" ht="15">
      <c r="B133" s="10"/>
      <c r="C133" s="10" t="s">
        <v>49</v>
      </c>
      <c r="D133" s="11">
        <v>100</v>
      </c>
      <c r="E133" s="18">
        <f>E132*100/51038</f>
        <v>13.421372310827227</v>
      </c>
      <c r="F133" s="19">
        <f>F132*100/51038</f>
        <v>43.2031035698891</v>
      </c>
      <c r="G133" s="19">
        <f>G132*100/51038</f>
        <v>18.658646498687254</v>
      </c>
      <c r="H133" s="20">
        <f>H132*100/51038</f>
        <v>24.716877620596417</v>
      </c>
    </row>
    <row r="134" spans="2:8" s="4" customFormat="1" ht="15">
      <c r="B134" s="47" t="s">
        <v>19</v>
      </c>
      <c r="C134" s="47" t="s">
        <v>35</v>
      </c>
      <c r="D134" s="32">
        <v>4113</v>
      </c>
      <c r="E134" s="32">
        <v>172</v>
      </c>
      <c r="F134" s="33">
        <v>703</v>
      </c>
      <c r="G134" s="33">
        <v>1063</v>
      </c>
      <c r="H134" s="34">
        <v>2175</v>
      </c>
    </row>
    <row r="135" spans="2:8" s="4" customFormat="1" ht="15">
      <c r="B135" s="47"/>
      <c r="C135" s="47" t="s">
        <v>49</v>
      </c>
      <c r="D135" s="12">
        <v>100</v>
      </c>
      <c r="E135" s="21">
        <f>E134*100/4113</f>
        <v>4.181862387551665</v>
      </c>
      <c r="F135" s="22">
        <f>F134*100/4113</f>
        <v>17.092146851446632</v>
      </c>
      <c r="G135" s="22">
        <f>G134*100/4113</f>
        <v>25.84488208120593</v>
      </c>
      <c r="H135" s="23">
        <f>H134*100/4113</f>
        <v>52.88110867979577</v>
      </c>
    </row>
    <row r="136" spans="2:8" s="4" customFormat="1" ht="15">
      <c r="B136" s="10" t="s">
        <v>21</v>
      </c>
      <c r="C136" s="10" t="s">
        <v>35</v>
      </c>
      <c r="D136" s="26">
        <v>8835</v>
      </c>
      <c r="E136" s="26">
        <v>0</v>
      </c>
      <c r="F136" s="27">
        <v>5522</v>
      </c>
      <c r="G136" s="27">
        <v>3166</v>
      </c>
      <c r="H136" s="28">
        <v>147</v>
      </c>
    </row>
    <row r="137" spans="2:8" s="4" customFormat="1" ht="15">
      <c r="B137" s="10"/>
      <c r="C137" s="10" t="s">
        <v>49</v>
      </c>
      <c r="D137" s="11">
        <v>100</v>
      </c>
      <c r="E137" s="18">
        <f>E136*100/8835</f>
        <v>0</v>
      </c>
      <c r="F137" s="19">
        <f>F136*100/8835</f>
        <v>62.50141482739106</v>
      </c>
      <c r="G137" s="19">
        <f>G136*100/8835</f>
        <v>35.834748160724395</v>
      </c>
      <c r="H137" s="20">
        <f>H136*100/8835</f>
        <v>1.66383701188455</v>
      </c>
    </row>
    <row r="138" spans="2:8" s="4" customFormat="1" ht="15">
      <c r="B138" s="47" t="s">
        <v>22</v>
      </c>
      <c r="C138" s="47" t="s">
        <v>35</v>
      </c>
      <c r="D138" s="32">
        <v>14483</v>
      </c>
      <c r="E138" s="32">
        <v>1157</v>
      </c>
      <c r="F138" s="33">
        <v>2514</v>
      </c>
      <c r="G138" s="33">
        <v>4544</v>
      </c>
      <c r="H138" s="34">
        <v>6268</v>
      </c>
    </row>
    <row r="139" spans="2:8" s="4" customFormat="1" ht="15">
      <c r="B139" s="47"/>
      <c r="C139" s="47" t="s">
        <v>49</v>
      </c>
      <c r="D139" s="12">
        <v>100</v>
      </c>
      <c r="E139" s="21">
        <f>E138*100/14483</f>
        <v>7.988676379203204</v>
      </c>
      <c r="F139" s="22">
        <f>F138*100/14483</f>
        <v>17.358282123869365</v>
      </c>
      <c r="G139" s="22">
        <f>G138*100/14483</f>
        <v>31.374715183318372</v>
      </c>
      <c r="H139" s="23">
        <f>H138*100/14483</f>
        <v>43.27832631360906</v>
      </c>
    </row>
    <row r="140" spans="2:8" s="4" customFormat="1" ht="15">
      <c r="B140" s="10" t="s">
        <v>47</v>
      </c>
      <c r="C140" s="10" t="s">
        <v>35</v>
      </c>
      <c r="D140" s="26">
        <v>1443</v>
      </c>
      <c r="E140" s="26">
        <v>0</v>
      </c>
      <c r="F140" s="27">
        <v>513</v>
      </c>
      <c r="G140" s="27">
        <v>895</v>
      </c>
      <c r="H140" s="28">
        <v>35</v>
      </c>
    </row>
    <row r="141" spans="2:8" s="4" customFormat="1" ht="15">
      <c r="B141" s="10"/>
      <c r="C141" s="10" t="s">
        <v>49</v>
      </c>
      <c r="D141" s="11">
        <v>100</v>
      </c>
      <c r="E141" s="18">
        <f>E140*100/1443</f>
        <v>0</v>
      </c>
      <c r="F141" s="19">
        <f>F140*100/1443</f>
        <v>35.55093555093555</v>
      </c>
      <c r="G141" s="19">
        <f>G140*100/1443</f>
        <v>62.02356202356202</v>
      </c>
      <c r="H141" s="20">
        <f>H140*100/1443</f>
        <v>2.4255024255024256</v>
      </c>
    </row>
    <row r="142" spans="2:8" s="4" customFormat="1" ht="15">
      <c r="B142" s="47" t="s">
        <v>24</v>
      </c>
      <c r="C142" s="47" t="s">
        <v>35</v>
      </c>
      <c r="D142" s="32">
        <v>41899</v>
      </c>
      <c r="E142" s="32">
        <v>180</v>
      </c>
      <c r="F142" s="33">
        <v>15811</v>
      </c>
      <c r="G142" s="33">
        <v>16514</v>
      </c>
      <c r="H142" s="34">
        <v>9394</v>
      </c>
    </row>
    <row r="143" spans="2:8" s="4" customFormat="1" ht="15">
      <c r="B143" s="47"/>
      <c r="C143" s="47" t="s">
        <v>49</v>
      </c>
      <c r="D143" s="12">
        <v>100</v>
      </c>
      <c r="E143" s="21">
        <f>E142*100/41899</f>
        <v>0.4296045251676651</v>
      </c>
      <c r="F143" s="22">
        <f>F142*100/41899</f>
        <v>37.735984152366406</v>
      </c>
      <c r="G143" s="22">
        <f>G142*100/41899</f>
        <v>39.413828492326786</v>
      </c>
      <c r="H143" s="23">
        <f>H142*100/41899</f>
        <v>22.420582830139143</v>
      </c>
    </row>
    <row r="144" spans="2:8" s="4" customFormat="1" ht="15">
      <c r="B144" s="10" t="s">
        <v>25</v>
      </c>
      <c r="C144" s="10" t="s">
        <v>35</v>
      </c>
      <c r="D144" s="26">
        <v>3702</v>
      </c>
      <c r="E144" s="26">
        <v>0</v>
      </c>
      <c r="F144" s="27">
        <v>0</v>
      </c>
      <c r="G144" s="27">
        <v>3702</v>
      </c>
      <c r="H144" s="28">
        <v>0</v>
      </c>
    </row>
    <row r="145" spans="2:8" s="4" customFormat="1" ht="15">
      <c r="B145" s="10"/>
      <c r="C145" s="10" t="s">
        <v>49</v>
      </c>
      <c r="D145" s="11">
        <v>100</v>
      </c>
      <c r="E145" s="18">
        <f>E144*100/3702</f>
        <v>0</v>
      </c>
      <c r="F145" s="19">
        <f>F144*100/3702</f>
        <v>0</v>
      </c>
      <c r="G145" s="19">
        <f>G144*100/3702</f>
        <v>100</v>
      </c>
      <c r="H145" s="20">
        <f>H144*100/3702</f>
        <v>0</v>
      </c>
    </row>
    <row r="146" spans="2:8" s="4" customFormat="1" ht="15">
      <c r="B146" s="47" t="s">
        <v>26</v>
      </c>
      <c r="C146" s="47" t="s">
        <v>35</v>
      </c>
      <c r="D146" s="32">
        <v>6361</v>
      </c>
      <c r="E146" s="32">
        <v>3632</v>
      </c>
      <c r="F146" s="33">
        <v>2497</v>
      </c>
      <c r="G146" s="33">
        <v>0</v>
      </c>
      <c r="H146" s="34">
        <v>232</v>
      </c>
    </row>
    <row r="147" spans="2:8" s="4" customFormat="1" ht="15">
      <c r="B147" s="47"/>
      <c r="C147" s="47" t="s">
        <v>49</v>
      </c>
      <c r="D147" s="12">
        <v>100</v>
      </c>
      <c r="E147" s="21">
        <f>E146*100/6361</f>
        <v>57.09794057538123</v>
      </c>
      <c r="F147" s="22">
        <f>F146*100/6361</f>
        <v>39.2548341455746</v>
      </c>
      <c r="G147" s="22">
        <f>G146*100/6361</f>
        <v>0</v>
      </c>
      <c r="H147" s="23">
        <f>H146*100/6361</f>
        <v>3.6472252790441755</v>
      </c>
    </row>
    <row r="148" spans="2:8" s="4" customFormat="1" ht="15">
      <c r="B148" s="10" t="s">
        <v>27</v>
      </c>
      <c r="C148" s="10" t="s">
        <v>35</v>
      </c>
      <c r="D148" s="26">
        <v>11919</v>
      </c>
      <c r="E148" s="26">
        <v>0</v>
      </c>
      <c r="F148" s="27">
        <v>290</v>
      </c>
      <c r="G148" s="27">
        <v>6307</v>
      </c>
      <c r="H148" s="28">
        <v>5322</v>
      </c>
    </row>
    <row r="149" spans="2:8" s="4" customFormat="1" ht="15">
      <c r="B149" s="10"/>
      <c r="C149" s="10" t="s">
        <v>49</v>
      </c>
      <c r="D149" s="11">
        <v>100</v>
      </c>
      <c r="E149" s="18">
        <f>E148*100/11919</f>
        <v>0</v>
      </c>
      <c r="F149" s="19">
        <f>F148*100/11919</f>
        <v>2.4330900243309004</v>
      </c>
      <c r="G149" s="19">
        <f>G148*100/11919</f>
        <v>52.91551304639651</v>
      </c>
      <c r="H149" s="20">
        <f>H148*100/11919</f>
        <v>44.65139692927259</v>
      </c>
    </row>
    <row r="150" spans="2:8" s="4" customFormat="1" ht="15">
      <c r="B150" s="47" t="s">
        <v>29</v>
      </c>
      <c r="C150" s="47" t="s">
        <v>35</v>
      </c>
      <c r="D150" s="32">
        <v>11128</v>
      </c>
      <c r="E150" s="32">
        <v>760</v>
      </c>
      <c r="F150" s="33">
        <v>530</v>
      </c>
      <c r="G150" s="33">
        <v>9663</v>
      </c>
      <c r="H150" s="34">
        <v>175</v>
      </c>
    </row>
    <row r="151" spans="2:8" s="4" customFormat="1" ht="15">
      <c r="B151" s="47"/>
      <c r="C151" s="47" t="s">
        <v>49</v>
      </c>
      <c r="D151" s="12">
        <v>100</v>
      </c>
      <c r="E151" s="21">
        <f>E150*100/11128</f>
        <v>6.8296189791516895</v>
      </c>
      <c r="F151" s="22">
        <f>F150*100/11128</f>
        <v>4.762760603882099</v>
      </c>
      <c r="G151" s="22">
        <f>G150*100/11128</f>
        <v>86.83501078360891</v>
      </c>
      <c r="H151" s="23">
        <f>H150*100/11128</f>
        <v>1.572609633357297</v>
      </c>
    </row>
    <row r="152" spans="2:8" s="4" customFormat="1" ht="15">
      <c r="B152" s="10" t="s">
        <v>30</v>
      </c>
      <c r="C152" s="10" t="s">
        <v>35</v>
      </c>
      <c r="D152" s="26">
        <v>1757</v>
      </c>
      <c r="E152" s="26">
        <v>0</v>
      </c>
      <c r="F152" s="27">
        <v>120</v>
      </c>
      <c r="G152" s="27">
        <v>880</v>
      </c>
      <c r="H152" s="28">
        <v>757</v>
      </c>
    </row>
    <row r="153" spans="2:8" s="4" customFormat="1" ht="15">
      <c r="B153" s="10"/>
      <c r="C153" s="10" t="s">
        <v>49</v>
      </c>
      <c r="D153" s="11">
        <v>100</v>
      </c>
      <c r="E153" s="18">
        <f>E152*100/1757</f>
        <v>0</v>
      </c>
      <c r="F153" s="19">
        <f>F152*100/1757</f>
        <v>6.829823562891292</v>
      </c>
      <c r="G153" s="19">
        <f>G152*100/1757</f>
        <v>50.08537279453614</v>
      </c>
      <c r="H153" s="20">
        <f>H152*100/1757</f>
        <v>43.08480364257257</v>
      </c>
    </row>
    <row r="154" spans="2:8" s="4" customFormat="1" ht="15">
      <c r="B154" s="47" t="s">
        <v>36</v>
      </c>
      <c r="C154" s="47" t="s">
        <v>35</v>
      </c>
      <c r="D154" s="32">
        <v>2831</v>
      </c>
      <c r="E154" s="32">
        <v>0</v>
      </c>
      <c r="F154" s="33">
        <v>1423</v>
      </c>
      <c r="G154" s="33">
        <v>1408</v>
      </c>
      <c r="H154" s="34">
        <v>0</v>
      </c>
    </row>
    <row r="155" spans="2:8" s="4" customFormat="1" ht="15">
      <c r="B155" s="47"/>
      <c r="C155" s="47" t="s">
        <v>49</v>
      </c>
      <c r="D155" s="12">
        <v>100</v>
      </c>
      <c r="E155" s="21">
        <f>E154*100/2831</f>
        <v>0</v>
      </c>
      <c r="F155" s="22">
        <f>F154*100/2831</f>
        <v>50.2649240551042</v>
      </c>
      <c r="G155" s="22">
        <f>G154*100/2831</f>
        <v>49.7350759448958</v>
      </c>
      <c r="H155" s="23">
        <f>H154*100/2831</f>
        <v>0</v>
      </c>
    </row>
    <row r="156" spans="2:8" s="4" customFormat="1" ht="15">
      <c r="B156" s="115" t="s">
        <v>58</v>
      </c>
      <c r="C156" s="46" t="s">
        <v>35</v>
      </c>
      <c r="D156" s="70">
        <f>(D108+D110+D112+D114+D116+D118+D120+D122+D124+D126+D128+D130+D132+D134+D136+D138+D140+D142+D144+D146+D148+D150+D152+D154)</f>
        <v>324687</v>
      </c>
      <c r="E156" s="80">
        <f>(E108+E110+E112+E114+E116+E118+E120+E122+E124+E126+E128+E130+E132+E134+E136+E138+E140+E142+E144+E146+E148+E150+E152+E154)</f>
        <v>18101</v>
      </c>
      <c r="F156" s="80">
        <f>(F108+F110+F112+F114+F116+F118+F120+F122+F124+F126+F128+F130+F132+F134+F136+F138+F140+F142+F144+F146+F148+F150+F152+F154)</f>
        <v>84492</v>
      </c>
      <c r="G156" s="80">
        <f>(G108+G110+G112+G114+G116+G118+G120+G122+G124+G126+G128+G130+G132+G134+G136+G138+G140+G142+G144+G146+G148+G150+G152+G154)</f>
        <v>133319</v>
      </c>
      <c r="H156" s="71">
        <f>(H108+H110+H112+H114+H116+H118+H120+H122+H124+H126+H128+H130+H132+H134+H136+H138+H140+H142+H144+H146+H148+H150+H152+H154)</f>
        <v>88775</v>
      </c>
    </row>
    <row r="157" spans="2:8" s="4" customFormat="1" ht="15">
      <c r="B157" s="115"/>
      <c r="C157" s="46" t="s">
        <v>49</v>
      </c>
      <c r="D157" s="52">
        <v>100</v>
      </c>
      <c r="E157" s="50">
        <f>((E156+100)/D156)</f>
        <v>0.0560570641879718</v>
      </c>
      <c r="F157" s="50">
        <f>((F156+100)/D156)</f>
        <v>0.2605339911976765</v>
      </c>
      <c r="G157" s="50">
        <f>((G156+100)/D156)</f>
        <v>0.4109157434698648</v>
      </c>
      <c r="H157" s="51">
        <f>((H156+100)/D156)</f>
        <v>0.2737251568433599</v>
      </c>
    </row>
    <row r="158" spans="2:8" s="4" customFormat="1" ht="15">
      <c r="B158" s="47" t="s">
        <v>8</v>
      </c>
      <c r="C158" s="47" t="s">
        <v>35</v>
      </c>
      <c r="D158" s="32">
        <v>5971</v>
      </c>
      <c r="E158" s="32">
        <v>638</v>
      </c>
      <c r="F158" s="33">
        <v>2501</v>
      </c>
      <c r="G158" s="33">
        <v>2522</v>
      </c>
      <c r="H158" s="34">
        <v>310</v>
      </c>
    </row>
    <row r="159" spans="2:8" s="4" customFormat="1" ht="15">
      <c r="B159" s="47"/>
      <c r="C159" s="47" t="s">
        <v>49</v>
      </c>
      <c r="D159" s="12">
        <v>100</v>
      </c>
      <c r="E159" s="21">
        <f>E158*100/5971</f>
        <v>10.684977390721823</v>
      </c>
      <c r="F159" s="22">
        <f>F158*100/5971</f>
        <v>41.885781276168146</v>
      </c>
      <c r="G159" s="22">
        <f>G158*100/5971</f>
        <v>42.237481158934855</v>
      </c>
      <c r="H159" s="23">
        <f>H158*100/5971</f>
        <v>5.19176017417518</v>
      </c>
    </row>
    <row r="160" spans="2:8" s="4" customFormat="1" ht="15">
      <c r="B160" s="10" t="s">
        <v>9</v>
      </c>
      <c r="C160" s="10" t="s">
        <v>35</v>
      </c>
      <c r="D160" s="26">
        <v>520</v>
      </c>
      <c r="E160" s="26">
        <v>0</v>
      </c>
      <c r="F160" s="27">
        <v>0</v>
      </c>
      <c r="G160" s="27">
        <v>520</v>
      </c>
      <c r="H160" s="28">
        <v>0</v>
      </c>
    </row>
    <row r="161" spans="2:8" s="4" customFormat="1" ht="15">
      <c r="B161" s="10"/>
      <c r="C161" s="10" t="s">
        <v>49</v>
      </c>
      <c r="D161" s="11">
        <v>100</v>
      </c>
      <c r="E161" s="18">
        <f>E160*100/520</f>
        <v>0</v>
      </c>
      <c r="F161" s="19">
        <f>F160*100/520</f>
        <v>0</v>
      </c>
      <c r="G161" s="19">
        <f>G160*100/520</f>
        <v>100</v>
      </c>
      <c r="H161" s="20">
        <f>H160*100/520</f>
        <v>0</v>
      </c>
    </row>
    <row r="162" spans="2:8" s="4" customFormat="1" ht="15">
      <c r="B162" s="47" t="s">
        <v>10</v>
      </c>
      <c r="C162" s="47" t="s">
        <v>35</v>
      </c>
      <c r="D162" s="32">
        <v>1888</v>
      </c>
      <c r="E162" s="32">
        <v>360</v>
      </c>
      <c r="F162" s="33">
        <v>170</v>
      </c>
      <c r="G162" s="33">
        <v>358</v>
      </c>
      <c r="H162" s="34">
        <v>1000</v>
      </c>
    </row>
    <row r="163" spans="2:8" s="4" customFormat="1" ht="15">
      <c r="B163" s="47"/>
      <c r="C163" s="47" t="s">
        <v>49</v>
      </c>
      <c r="D163" s="12">
        <v>100</v>
      </c>
      <c r="E163" s="21">
        <f>E162*100/1888</f>
        <v>19.06779661016949</v>
      </c>
      <c r="F163" s="22">
        <f>F162*100/1888</f>
        <v>9.004237288135593</v>
      </c>
      <c r="G163" s="22">
        <f>G162*100/1888</f>
        <v>18.96186440677966</v>
      </c>
      <c r="H163" s="23">
        <f>H162*100/1888</f>
        <v>52.96610169491525</v>
      </c>
    </row>
    <row r="164" spans="2:8" s="4" customFormat="1" ht="15">
      <c r="B164" s="10" t="s">
        <v>11</v>
      </c>
      <c r="C164" s="10" t="s">
        <v>35</v>
      </c>
      <c r="D164" s="26">
        <v>763</v>
      </c>
      <c r="E164" s="26">
        <v>0</v>
      </c>
      <c r="F164" s="27">
        <v>763</v>
      </c>
      <c r="G164" s="27">
        <v>0</v>
      </c>
      <c r="H164" s="28">
        <v>0</v>
      </c>
    </row>
    <row r="165" spans="2:8" s="4" customFormat="1" ht="15">
      <c r="B165" s="10"/>
      <c r="C165" s="10" t="s">
        <v>49</v>
      </c>
      <c r="D165" s="11">
        <v>100</v>
      </c>
      <c r="E165" s="18">
        <f>E164*100/763</f>
        <v>0</v>
      </c>
      <c r="F165" s="19">
        <f>F164*100/763</f>
        <v>100</v>
      </c>
      <c r="G165" s="19">
        <f>G164*100/763</f>
        <v>0</v>
      </c>
      <c r="H165" s="20">
        <f>H164*100/763</f>
        <v>0</v>
      </c>
    </row>
    <row r="166" spans="2:8" s="4" customFormat="1" ht="15">
      <c r="B166" s="47" t="s">
        <v>12</v>
      </c>
      <c r="C166" s="47" t="s">
        <v>35</v>
      </c>
      <c r="D166" s="32">
        <v>2680</v>
      </c>
      <c r="E166" s="32">
        <v>539</v>
      </c>
      <c r="F166" s="33">
        <v>1731</v>
      </c>
      <c r="G166" s="33">
        <v>410</v>
      </c>
      <c r="H166" s="34">
        <v>0</v>
      </c>
    </row>
    <row r="167" spans="2:8" s="4" customFormat="1" ht="15">
      <c r="B167" s="47"/>
      <c r="C167" s="47" t="s">
        <v>49</v>
      </c>
      <c r="D167" s="12">
        <v>100</v>
      </c>
      <c r="E167" s="21">
        <f>E166*100/2680</f>
        <v>20.111940298507463</v>
      </c>
      <c r="F167" s="22">
        <f>F166*100/2680</f>
        <v>64.58955223880596</v>
      </c>
      <c r="G167" s="22">
        <f>G166*100/2680</f>
        <v>15.298507462686567</v>
      </c>
      <c r="H167" s="23">
        <f>H166*100/2680</f>
        <v>0</v>
      </c>
    </row>
    <row r="168" spans="2:8" s="4" customFormat="1" ht="15">
      <c r="B168" s="10" t="s">
        <v>13</v>
      </c>
      <c r="C168" s="10" t="s">
        <v>35</v>
      </c>
      <c r="D168" s="26">
        <v>3479</v>
      </c>
      <c r="E168" s="26">
        <v>0</v>
      </c>
      <c r="F168" s="27">
        <v>2369</v>
      </c>
      <c r="G168" s="27">
        <v>1050</v>
      </c>
      <c r="H168" s="28">
        <v>60</v>
      </c>
    </row>
    <row r="169" spans="2:8" s="4" customFormat="1" ht="15">
      <c r="B169" s="10"/>
      <c r="C169" s="10" t="s">
        <v>49</v>
      </c>
      <c r="D169" s="11">
        <v>100</v>
      </c>
      <c r="E169" s="18">
        <f>E168*100/3479</f>
        <v>0</v>
      </c>
      <c r="F169" s="19">
        <f>F168*100/3479</f>
        <v>68.09427996550733</v>
      </c>
      <c r="G169" s="19">
        <f>G168*100/3479</f>
        <v>30.18108651911469</v>
      </c>
      <c r="H169" s="20">
        <f>H168*100/3479</f>
        <v>1.7246335153779822</v>
      </c>
    </row>
    <row r="170" spans="2:8" s="4" customFormat="1" ht="15">
      <c r="B170" s="47" t="s">
        <v>42</v>
      </c>
      <c r="C170" s="47" t="s">
        <v>35</v>
      </c>
      <c r="D170" s="32">
        <v>420</v>
      </c>
      <c r="E170" s="32">
        <v>50</v>
      </c>
      <c r="F170" s="33">
        <v>50</v>
      </c>
      <c r="G170" s="33">
        <v>320</v>
      </c>
      <c r="H170" s="34">
        <v>0</v>
      </c>
    </row>
    <row r="171" spans="2:8" s="4" customFormat="1" ht="15">
      <c r="B171" s="47"/>
      <c r="C171" s="47" t="s">
        <v>49</v>
      </c>
      <c r="D171" s="12">
        <v>100</v>
      </c>
      <c r="E171" s="21">
        <f>E170*100/420</f>
        <v>11.904761904761905</v>
      </c>
      <c r="F171" s="22">
        <f>F170*100/420</f>
        <v>11.904761904761905</v>
      </c>
      <c r="G171" s="22">
        <f>G170*100/420</f>
        <v>76.19047619047619</v>
      </c>
      <c r="H171" s="23">
        <f>H170*100/420</f>
        <v>0</v>
      </c>
    </row>
    <row r="172" spans="2:8" s="4" customFormat="1" ht="15">
      <c r="B172" s="10" t="s">
        <v>33</v>
      </c>
      <c r="C172" s="10" t="s">
        <v>35</v>
      </c>
      <c r="D172" s="26">
        <v>1132</v>
      </c>
      <c r="E172" s="26">
        <v>0</v>
      </c>
      <c r="F172" s="27">
        <v>250</v>
      </c>
      <c r="G172" s="27">
        <v>870</v>
      </c>
      <c r="H172" s="28">
        <v>12</v>
      </c>
    </row>
    <row r="173" spans="2:8" s="4" customFormat="1" ht="15">
      <c r="B173" s="10"/>
      <c r="C173" s="10" t="s">
        <v>49</v>
      </c>
      <c r="D173" s="11">
        <v>100</v>
      </c>
      <c r="E173" s="18">
        <f>E172*100/1132</f>
        <v>0</v>
      </c>
      <c r="F173" s="19">
        <f>F172*100/1132</f>
        <v>22.084805653710248</v>
      </c>
      <c r="G173" s="19">
        <f>G172*100/1132</f>
        <v>76.85512367491167</v>
      </c>
      <c r="H173" s="20">
        <f>H172*100/1132</f>
        <v>1.0600706713780919</v>
      </c>
    </row>
    <row r="174" spans="2:8" s="4" customFormat="1" ht="15">
      <c r="B174" s="47" t="s">
        <v>17</v>
      </c>
      <c r="C174" s="47" t="s">
        <v>35</v>
      </c>
      <c r="D174" s="32">
        <v>20019</v>
      </c>
      <c r="E174" s="32">
        <v>4487</v>
      </c>
      <c r="F174" s="33">
        <v>11211</v>
      </c>
      <c r="G174" s="33">
        <v>3481</v>
      </c>
      <c r="H174" s="34">
        <v>840</v>
      </c>
    </row>
    <row r="175" spans="2:8" s="4" customFormat="1" ht="15">
      <c r="B175" s="47"/>
      <c r="C175" s="47" t="s">
        <v>49</v>
      </c>
      <c r="D175" s="12">
        <v>100</v>
      </c>
      <c r="E175" s="21">
        <f>E174*100/20019</f>
        <v>22.41370697837055</v>
      </c>
      <c r="F175" s="22">
        <f>F174*100/20019</f>
        <v>56.00179829162296</v>
      </c>
      <c r="G175" s="22">
        <f>G174*100/20019</f>
        <v>17.38848094310405</v>
      </c>
      <c r="H175" s="23">
        <f>H174*100/20019</f>
        <v>4.1960137869024425</v>
      </c>
    </row>
    <row r="176" spans="2:8" s="4" customFormat="1" ht="15">
      <c r="B176" s="10" t="s">
        <v>46</v>
      </c>
      <c r="C176" s="10" t="s">
        <v>35</v>
      </c>
      <c r="D176" s="26">
        <v>1796</v>
      </c>
      <c r="E176" s="26">
        <v>105</v>
      </c>
      <c r="F176" s="27">
        <v>1245</v>
      </c>
      <c r="G176" s="27">
        <v>431</v>
      </c>
      <c r="H176" s="28">
        <v>15</v>
      </c>
    </row>
    <row r="177" spans="2:8" s="4" customFormat="1" ht="15">
      <c r="B177" s="10"/>
      <c r="C177" s="10" t="s">
        <v>49</v>
      </c>
      <c r="D177" s="11">
        <v>100</v>
      </c>
      <c r="E177" s="18">
        <f>E176*100/1796</f>
        <v>5.846325167037862</v>
      </c>
      <c r="F177" s="19">
        <f>F176*100/1796</f>
        <v>69.3207126948775</v>
      </c>
      <c r="G177" s="19">
        <f>G176*100/1796</f>
        <v>23.997772828507795</v>
      </c>
      <c r="H177" s="20">
        <f>H176*100/1796</f>
        <v>0.8351893095768375</v>
      </c>
    </row>
    <row r="178" spans="2:8" s="4" customFormat="1" ht="15">
      <c r="B178" s="47" t="s">
        <v>20</v>
      </c>
      <c r="C178" s="47" t="s">
        <v>35</v>
      </c>
      <c r="D178" s="32">
        <v>560</v>
      </c>
      <c r="E178" s="32">
        <v>0</v>
      </c>
      <c r="F178" s="33">
        <v>0</v>
      </c>
      <c r="G178" s="33">
        <v>490</v>
      </c>
      <c r="H178" s="34">
        <v>70</v>
      </c>
    </row>
    <row r="179" spans="2:8" s="4" customFormat="1" ht="15">
      <c r="B179" s="47"/>
      <c r="C179" s="47" t="s">
        <v>49</v>
      </c>
      <c r="D179" s="12">
        <v>100</v>
      </c>
      <c r="E179" s="21">
        <f>E178*100/560</f>
        <v>0</v>
      </c>
      <c r="F179" s="22">
        <f>F178*100/560</f>
        <v>0</v>
      </c>
      <c r="G179" s="22">
        <f>G178*100/560</f>
        <v>87.5</v>
      </c>
      <c r="H179" s="23">
        <f>H178*100/560</f>
        <v>12.5</v>
      </c>
    </row>
    <row r="180" spans="2:8" s="4" customFormat="1" ht="15">
      <c r="B180" s="10" t="s">
        <v>23</v>
      </c>
      <c r="C180" s="10" t="s">
        <v>35</v>
      </c>
      <c r="D180" s="26">
        <v>8453</v>
      </c>
      <c r="E180" s="26">
        <v>420</v>
      </c>
      <c r="F180" s="27">
        <v>3698</v>
      </c>
      <c r="G180" s="27">
        <v>4235</v>
      </c>
      <c r="H180" s="28">
        <v>100</v>
      </c>
    </row>
    <row r="181" spans="2:8" s="4" customFormat="1" ht="15">
      <c r="B181" s="10"/>
      <c r="C181" s="10" t="s">
        <v>49</v>
      </c>
      <c r="D181" s="11">
        <v>100</v>
      </c>
      <c r="E181" s="18">
        <f>E180*100/8453</f>
        <v>4.968650183366852</v>
      </c>
      <c r="F181" s="19">
        <f>F180*100/8453</f>
        <v>43.74778185259671</v>
      </c>
      <c r="G181" s="19">
        <f>G180*100/8453</f>
        <v>50.10055601561576</v>
      </c>
      <c r="H181" s="20">
        <f>H180*100/8453</f>
        <v>1.1830119484206791</v>
      </c>
    </row>
    <row r="182" spans="2:8" s="4" customFormat="1" ht="15">
      <c r="B182" s="47" t="s">
        <v>48</v>
      </c>
      <c r="C182" s="47" t="s">
        <v>35</v>
      </c>
      <c r="D182" s="32">
        <v>6740</v>
      </c>
      <c r="E182" s="32">
        <v>0</v>
      </c>
      <c r="F182" s="33">
        <v>0</v>
      </c>
      <c r="G182" s="33">
        <v>6690</v>
      </c>
      <c r="H182" s="34">
        <v>50</v>
      </c>
    </row>
    <row r="183" spans="2:8" s="4" customFormat="1" ht="15">
      <c r="B183" s="47"/>
      <c r="C183" s="47" t="s">
        <v>49</v>
      </c>
      <c r="D183" s="12">
        <v>100</v>
      </c>
      <c r="E183" s="21">
        <f>E182*100/6740</f>
        <v>0</v>
      </c>
      <c r="F183" s="22">
        <f>F182*100/6740</f>
        <v>0</v>
      </c>
      <c r="G183" s="22">
        <f>G182*100/6740</f>
        <v>99.25816023738872</v>
      </c>
      <c r="H183" s="23">
        <f>H182*100/6740</f>
        <v>0.7418397626112759</v>
      </c>
    </row>
    <row r="184" spans="2:8" s="4" customFormat="1" ht="15">
      <c r="B184" s="10" t="s">
        <v>28</v>
      </c>
      <c r="C184" s="10" t="s">
        <v>35</v>
      </c>
      <c r="D184" s="26">
        <v>3466</v>
      </c>
      <c r="E184" s="26">
        <v>0</v>
      </c>
      <c r="F184" s="27">
        <v>600</v>
      </c>
      <c r="G184" s="27">
        <v>1720</v>
      </c>
      <c r="H184" s="28">
        <v>1146</v>
      </c>
    </row>
    <row r="185" spans="2:8" s="4" customFormat="1" ht="15">
      <c r="B185" s="10"/>
      <c r="C185" s="10" t="s">
        <v>49</v>
      </c>
      <c r="D185" s="11">
        <v>100</v>
      </c>
      <c r="E185" s="18">
        <f>E184*100/3466</f>
        <v>0</v>
      </c>
      <c r="F185" s="19">
        <f>F184*100/3466</f>
        <v>17.311021350259665</v>
      </c>
      <c r="G185" s="19">
        <f>G184*100/3466</f>
        <v>49.62492787074437</v>
      </c>
      <c r="H185" s="20">
        <f>H184*100/3466</f>
        <v>33.06405077899596</v>
      </c>
    </row>
    <row r="186" spans="2:8" s="4" customFormat="1" ht="15">
      <c r="B186" s="47" t="s">
        <v>37</v>
      </c>
      <c r="C186" s="47" t="s">
        <v>35</v>
      </c>
      <c r="D186" s="32">
        <v>2820</v>
      </c>
      <c r="E186" s="32">
        <v>950</v>
      </c>
      <c r="F186" s="33">
        <v>1004</v>
      </c>
      <c r="G186" s="33">
        <v>806</v>
      </c>
      <c r="H186" s="34">
        <v>60</v>
      </c>
    </row>
    <row r="187" spans="2:8" s="4" customFormat="1" ht="15">
      <c r="B187" s="47"/>
      <c r="C187" s="47" t="s">
        <v>49</v>
      </c>
      <c r="D187" s="12">
        <v>100</v>
      </c>
      <c r="E187" s="21">
        <f>E186*100/2820</f>
        <v>33.687943262411345</v>
      </c>
      <c r="F187" s="22">
        <f>F186*100/2820</f>
        <v>35.60283687943262</v>
      </c>
      <c r="G187" s="22">
        <f>G186*100/2820</f>
        <v>28.581560283687942</v>
      </c>
      <c r="H187" s="23">
        <f>H186*100/2820</f>
        <v>2.127659574468085</v>
      </c>
    </row>
    <row r="188" spans="2:8" s="4" customFormat="1" ht="15">
      <c r="B188" s="46" t="s">
        <v>61</v>
      </c>
      <c r="C188" s="46" t="s">
        <v>35</v>
      </c>
      <c r="D188" s="46">
        <f>(D158+D160+D162+D164+D166+D168+D170+D172+D174+D176+D178+D180+D182+D184+D186)</f>
        <v>60707</v>
      </c>
      <c r="E188" s="84">
        <f>(E158+E160+E162+E164+E166+E168+E170+E172+E174+E176+E178+E180+E182+E184+E186)</f>
        <v>7549</v>
      </c>
      <c r="F188" s="84">
        <f>(F158+F160+F162+F164+F166+F168+F170+F172+F174+F176+F178+F180+F182+F184+F186)</f>
        <v>25592</v>
      </c>
      <c r="G188" s="84">
        <f>(G158+G160+G162+G164+G166+G168+G170+G172+G174+G176+G178+G180+G182+G184+G186)</f>
        <v>23903</v>
      </c>
      <c r="H188" s="69">
        <f>(H158+H160+H162+H164+H166+H168+H170+H172+H174+H176+H178+H180+H182+H184+H186)</f>
        <v>3663</v>
      </c>
    </row>
    <row r="189" spans="2:8" s="4" customFormat="1" ht="15">
      <c r="B189" s="46"/>
      <c r="C189" s="69" t="s">
        <v>49</v>
      </c>
      <c r="D189" s="81">
        <v>100</v>
      </c>
      <c r="E189" s="82">
        <f>((E188+100)/D188)</f>
        <v>0.12599864924967466</v>
      </c>
      <c r="F189" s="82">
        <f>((F188+100)/D188)</f>
        <v>0.4232131385177986</v>
      </c>
      <c r="G189" s="82">
        <f>((G188+100)/D188)</f>
        <v>0.39539097632892417</v>
      </c>
      <c r="H189" s="83">
        <f>((H188+100)/D188)</f>
        <v>0.061986261880837466</v>
      </c>
    </row>
    <row r="190" spans="2:8" s="4" customFormat="1" ht="15">
      <c r="B190" s="72" t="s">
        <v>60</v>
      </c>
      <c r="C190" s="73" t="s">
        <v>35</v>
      </c>
      <c r="D190" s="74">
        <f>(D156+D188)</f>
        <v>385394</v>
      </c>
      <c r="E190" s="75">
        <f>(E156+E188)</f>
        <v>25650</v>
      </c>
      <c r="F190" s="75">
        <f>(F156+F188)</f>
        <v>110084</v>
      </c>
      <c r="G190" s="75">
        <f>(G156+G188)</f>
        <v>157222</v>
      </c>
      <c r="H190" s="76">
        <f>(H156+H188)</f>
        <v>92438</v>
      </c>
    </row>
    <row r="191" spans="2:8" s="4" customFormat="1" ht="15">
      <c r="B191" s="77"/>
      <c r="C191" s="78" t="s">
        <v>49</v>
      </c>
      <c r="D191" s="79">
        <v>100</v>
      </c>
      <c r="E191" s="24">
        <f>E190*100/385394</f>
        <v>6.655526552048034</v>
      </c>
      <c r="F191" s="24">
        <f>F190*100/385394</f>
        <v>28.56401500801777</v>
      </c>
      <c r="G191" s="24">
        <f>G190*100/385394</f>
        <v>40.795134330062226</v>
      </c>
      <c r="H191" s="25">
        <f>H190*100/385394</f>
        <v>23.985324109871975</v>
      </c>
    </row>
    <row r="192" s="4" customFormat="1" ht="15"/>
    <row r="193" s="4" customFormat="1" ht="15">
      <c r="B193" s="101" t="s">
        <v>39</v>
      </c>
    </row>
    <row r="194" spans="2:12" s="4" customFormat="1" ht="15">
      <c r="B194" s="102" t="s">
        <v>52</v>
      </c>
      <c r="C194" s="103"/>
      <c r="D194" s="104"/>
      <c r="E194" s="103"/>
      <c r="F194" s="103"/>
      <c r="G194" s="103"/>
      <c r="H194" s="103"/>
      <c r="I194" s="1"/>
      <c r="J194" s="1"/>
      <c r="K194" s="1"/>
      <c r="L194" s="1"/>
    </row>
    <row r="195" spans="2:12" s="4" customFormat="1" ht="47.25" customHeight="1">
      <c r="B195" s="114" t="s">
        <v>53</v>
      </c>
      <c r="C195" s="114"/>
      <c r="D195" s="114"/>
      <c r="E195" s="114"/>
      <c r="F195" s="114"/>
      <c r="G195" s="114"/>
      <c r="H195" s="114"/>
      <c r="I195" s="41"/>
      <c r="J195" s="41"/>
      <c r="K195" s="41"/>
      <c r="L195" s="41"/>
    </row>
    <row r="196" spans="2:12" s="4" customFormat="1" ht="49.5" customHeight="1">
      <c r="B196" s="114" t="s">
        <v>54</v>
      </c>
      <c r="C196" s="114"/>
      <c r="D196" s="114"/>
      <c r="E196" s="114"/>
      <c r="F196" s="114"/>
      <c r="G196" s="114"/>
      <c r="H196" s="114"/>
      <c r="I196" s="41"/>
      <c r="J196" s="41"/>
      <c r="K196" s="41"/>
      <c r="L196" s="41"/>
    </row>
    <row r="197" spans="2:12" s="4" customFormat="1" ht="61.5" customHeight="1">
      <c r="B197" s="114" t="s">
        <v>55</v>
      </c>
      <c r="C197" s="114"/>
      <c r="D197" s="114"/>
      <c r="E197" s="114"/>
      <c r="F197" s="114"/>
      <c r="G197" s="114"/>
      <c r="H197" s="114"/>
      <c r="I197" s="41"/>
      <c r="J197" s="41"/>
      <c r="K197" s="41"/>
      <c r="L197" s="41"/>
    </row>
    <row r="198" spans="2:8" s="4" customFormat="1" ht="15">
      <c r="B198" s="103"/>
      <c r="C198" s="103"/>
      <c r="D198" s="104"/>
      <c r="E198" s="103"/>
      <c r="F198" s="103"/>
      <c r="G198" s="103"/>
      <c r="H198" s="103"/>
    </row>
    <row r="199" spans="2:8" s="4" customFormat="1" ht="15">
      <c r="B199" s="105" t="s">
        <v>67</v>
      </c>
      <c r="C199" s="106"/>
      <c r="D199" s="107"/>
      <c r="E199" s="106"/>
      <c r="F199" s="106"/>
      <c r="G199" s="106"/>
      <c r="H199" s="106"/>
    </row>
    <row r="200" spans="2:8" s="4" customFormat="1" ht="15">
      <c r="B200" s="108" t="s">
        <v>68</v>
      </c>
      <c r="C200" s="108"/>
      <c r="D200" s="108"/>
      <c r="E200" s="108"/>
      <c r="F200" s="108"/>
      <c r="G200" s="108"/>
      <c r="H200" s="108"/>
    </row>
    <row r="201" spans="2:8" s="4" customFormat="1" ht="15">
      <c r="B201" s="108" t="s">
        <v>69</v>
      </c>
      <c r="C201" s="108"/>
      <c r="D201" s="108"/>
      <c r="E201" s="108"/>
      <c r="F201" s="108"/>
      <c r="G201" s="108"/>
      <c r="H201" s="108"/>
    </row>
    <row r="202" spans="2:8" s="4" customFormat="1" ht="15">
      <c r="B202" s="102" t="s">
        <v>66</v>
      </c>
      <c r="C202" s="106"/>
      <c r="D202" s="107"/>
      <c r="E202" s="106"/>
      <c r="F202" s="106"/>
      <c r="G202" s="106"/>
      <c r="H202" s="106"/>
    </row>
    <row r="203" spans="2:8" s="4" customFormat="1" ht="15">
      <c r="B203" s="103"/>
      <c r="C203" s="103"/>
      <c r="D203" s="104"/>
      <c r="E203" s="103"/>
      <c r="F203" s="103"/>
      <c r="G203" s="103"/>
      <c r="H203" s="103"/>
    </row>
    <row r="204" spans="2:8" ht="36" customHeight="1">
      <c r="B204" s="108" t="s">
        <v>40</v>
      </c>
      <c r="C204" s="108"/>
      <c r="D204" s="108"/>
      <c r="E204" s="108"/>
      <c r="F204" s="108"/>
      <c r="G204" s="108"/>
      <c r="H204" s="108"/>
    </row>
    <row r="205" spans="2:8" ht="15">
      <c r="B205" s="103"/>
      <c r="C205" s="103"/>
      <c r="D205" s="104"/>
      <c r="E205" s="103"/>
      <c r="F205" s="103"/>
      <c r="G205" s="103"/>
      <c r="H205" s="103"/>
    </row>
    <row r="206" spans="2:8" ht="15">
      <c r="B206" s="103"/>
      <c r="C206" s="103"/>
      <c r="D206" s="104"/>
      <c r="E206" s="103"/>
      <c r="F206" s="103"/>
      <c r="G206" s="103"/>
      <c r="H206" s="103"/>
    </row>
    <row r="207" spans="2:8" ht="15">
      <c r="B207" s="103"/>
      <c r="C207" s="103"/>
      <c r="D207" s="104"/>
      <c r="E207" s="103"/>
      <c r="F207" s="103"/>
      <c r="G207" s="103"/>
      <c r="H207" s="103"/>
    </row>
    <row r="208" spans="2:8" ht="15">
      <c r="B208" s="103"/>
      <c r="C208" s="103"/>
      <c r="D208" s="104"/>
      <c r="E208" s="103"/>
      <c r="F208" s="103"/>
      <c r="G208" s="103"/>
      <c r="H208" s="103"/>
    </row>
    <row r="209" spans="2:8" ht="15">
      <c r="B209" s="103"/>
      <c r="C209" s="103"/>
      <c r="D209" s="104"/>
      <c r="E209" s="103"/>
      <c r="F209" s="103"/>
      <c r="G209" s="103"/>
      <c r="H209" s="103"/>
    </row>
    <row r="210" spans="2:8" ht="15">
      <c r="B210" s="103"/>
      <c r="C210" s="103"/>
      <c r="D210" s="104"/>
      <c r="E210" s="103"/>
      <c r="F210" s="103"/>
      <c r="G210" s="103"/>
      <c r="H210" s="103"/>
    </row>
    <row r="211" spans="2:8" ht="15">
      <c r="B211" s="103"/>
      <c r="C211" s="103"/>
      <c r="D211" s="104"/>
      <c r="E211" s="103"/>
      <c r="F211" s="103"/>
      <c r="G211" s="103"/>
      <c r="H211" s="103"/>
    </row>
    <row r="212" spans="2:8" ht="15">
      <c r="B212" s="103"/>
      <c r="C212" s="103"/>
      <c r="D212" s="104"/>
      <c r="E212" s="103"/>
      <c r="F212" s="103"/>
      <c r="G212" s="103"/>
      <c r="H212" s="103"/>
    </row>
    <row r="213" spans="2:8" ht="15">
      <c r="B213" s="103"/>
      <c r="C213" s="103"/>
      <c r="D213" s="104"/>
      <c r="E213" s="103"/>
      <c r="F213" s="103"/>
      <c r="G213" s="103"/>
      <c r="H213" s="103"/>
    </row>
    <row r="214" spans="2:8" ht="15">
      <c r="B214" s="103"/>
      <c r="C214" s="103"/>
      <c r="D214" s="104"/>
      <c r="E214" s="103"/>
      <c r="F214" s="103"/>
      <c r="G214" s="103"/>
      <c r="H214" s="103"/>
    </row>
    <row r="215" spans="2:8" ht="15">
      <c r="B215" s="103"/>
      <c r="C215" s="103"/>
      <c r="D215" s="104"/>
      <c r="E215" s="103"/>
      <c r="F215" s="103"/>
      <c r="G215" s="103"/>
      <c r="H215" s="103"/>
    </row>
    <row r="216" spans="2:8" ht="15">
      <c r="B216" s="103"/>
      <c r="C216" s="103"/>
      <c r="D216" s="104"/>
      <c r="E216" s="103"/>
      <c r="F216" s="103"/>
      <c r="G216" s="103"/>
      <c r="H216" s="103"/>
    </row>
  </sheetData>
  <sheetProtection/>
  <mergeCells count="19">
    <mergeCell ref="B3:H3"/>
    <mergeCell ref="B2:H2"/>
    <mergeCell ref="B99:H99"/>
    <mergeCell ref="B102:H102"/>
    <mergeCell ref="B103:H103"/>
    <mergeCell ref="B195:H195"/>
    <mergeCell ref="B6:B7"/>
    <mergeCell ref="E6:H6"/>
    <mergeCell ref="D6:D7"/>
    <mergeCell ref="B56:B57"/>
    <mergeCell ref="B204:H204"/>
    <mergeCell ref="E106:H106"/>
    <mergeCell ref="B106:B107"/>
    <mergeCell ref="D106:D107"/>
    <mergeCell ref="B196:H196"/>
    <mergeCell ref="B197:H197"/>
    <mergeCell ref="B200:H200"/>
    <mergeCell ref="B201:H201"/>
    <mergeCell ref="B156:B1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2020-05-27T20:40:30Z</cp:lastPrinted>
  <dcterms:created xsi:type="dcterms:W3CDTF">2018-02-01T18:07:44Z</dcterms:created>
  <dcterms:modified xsi:type="dcterms:W3CDTF">2020-05-27T20:40:36Z</dcterms:modified>
  <cp:category/>
  <cp:version/>
  <cp:contentType/>
  <cp:contentStatus/>
</cp:coreProperties>
</file>