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'Hoja1'!$B$2:$J$54</definedName>
  </definedNames>
  <calcPr fullCalcOnLoad="1"/>
</workbook>
</file>

<file path=xl/sharedStrings.xml><?xml version="1.0" encoding="utf-8"?>
<sst xmlns="http://schemas.openxmlformats.org/spreadsheetml/2006/main" count="55" uniqueCount="53">
  <si>
    <t>Variación absoluta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</si>
  <si>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</si>
  <si>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</si>
  <si>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</si>
  <si>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</si>
  <si>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</si>
  <si>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</si>
  <si>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</si>
  <si>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</si>
  <si>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</si>
  <si>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</si>
  <si>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</si>
  <si>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</si>
  <si>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</si>
  <si>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</si>
  <si>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</si>
  <si>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</si>
  <si>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</si>
  <si>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</si>
  <si>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</si>
  <si>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</si>
  <si>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</si>
  <si>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</si>
  <si>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</si>
  <si>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</si>
  <si>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Brandsen</t>
  </si>
  <si>
    <t>Campana</t>
  </si>
  <si>
    <t>Cañuelas</t>
  </si>
  <si>
    <t>Escobar</t>
  </si>
  <si>
    <t>Exaltación de la Cruz</t>
  </si>
  <si>
    <t>General Las Heras</t>
  </si>
  <si>
    <t>General Rodríguez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</si>
  <si>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</si>
  <si>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</si>
  <si>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</si>
  <si>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</si>
  <si>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</si>
  <si>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</si>
  <si>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</t>
  </si>
  <si>
    <t xml:space="preserve">Ciudad Autónoma de Buenos Aires </t>
  </si>
  <si>
    <t>Total 24 partidos del Conurbano</t>
  </si>
  <si>
    <t>Beriso</t>
  </si>
  <si>
    <t>Ensenada</t>
  </si>
  <si>
    <t>La Plata</t>
  </si>
  <si>
    <t>Interior de Buenos Aires</t>
  </si>
  <si>
    <t xml:space="preserve">Partido </t>
  </si>
  <si>
    <t>Total de población</t>
  </si>
  <si>
    <t>Población en hogar con Instalación sanitaria con descarga de agua</t>
  </si>
  <si>
    <t>% Población en hogar con Instalación sanitaria con descarga de agua</t>
  </si>
  <si>
    <t>Población en hogares con instalación sanitaria con descarga de agua según partido</t>
  </si>
  <si>
    <t>24 partidos del Conurbano Bonaerense, resto de la Región Metropolitana, interior de Buenos Aires y  Ciudad Autónoma de Buenos Aires. Años 2001 y 2010</t>
  </si>
  <si>
    <t>Total provincia de Buenos Aires</t>
  </si>
  <si>
    <r>
      <t>Fuente:</t>
    </r>
    <r>
      <rPr>
        <sz val="9"/>
        <color indexed="8"/>
        <rFont val="Calibri"/>
        <family val="2"/>
      </rPr>
      <t xml:space="preserve"> Elaboración propia en base a Censo Nacional de Población, Hogares y Viviendas 2001 y 2010, INDEC.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</si>
</sst>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1" fillId="35" borderId="1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164" fontId="4" fillId="36" borderId="15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164" fontId="4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164" fontId="5" fillId="36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3" fontId="5" fillId="36" borderId="17" xfId="0" applyNumberFormat="1" applyFont="1" applyFill="1" applyBorder="1" applyAlignment="1">
      <alignment/>
    </xf>
    <xf numFmtId="3" fontId="5" fillId="36" borderId="16" xfId="0" applyNumberFormat="1" applyFont="1" applyFill="1" applyBorder="1" applyAlignment="1">
      <alignment/>
    </xf>
    <xf numFmtId="164" fontId="5" fillId="36" borderId="18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3" fontId="5" fillId="37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64" fontId="4" fillId="36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36" borderId="20" xfId="0" applyNumberFormat="1" applyFont="1" applyFill="1" applyBorder="1" applyAlignment="1">
      <alignment/>
    </xf>
    <xf numFmtId="164" fontId="5" fillId="36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31" fillId="35" borderId="22" xfId="0" applyFont="1" applyFill="1" applyBorder="1" applyAlignment="1">
      <alignment horizontal="center" vertical="center" wrapText="1"/>
    </xf>
    <xf numFmtId="3" fontId="4" fillId="36" borderId="19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36" borderId="20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37" borderId="11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11" fillId="38" borderId="0" xfId="0" applyFont="1" applyFill="1" applyBorder="1" applyAlignment="1">
      <alignment horizontal="left" vertical="top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wrapText="1"/>
    </xf>
    <xf numFmtId="0" fontId="31" fillId="35" borderId="2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showGridLines="0" tabSelected="1" zoomScalePageLayoutView="0" workbookViewId="0" topLeftCell="A1">
      <selection activeCell="C1" sqref="C1"/>
    </sheetView>
  </sheetViews>
  <sheetFormatPr defaultColWidth="11.421875" defaultRowHeight="12.75"/>
  <cols>
    <col min="1" max="1" width="4.140625" style="2" customWidth="1"/>
    <col min="2" max="2" width="35.140625" style="2" customWidth="1"/>
    <col min="3" max="3" width="20.57421875" style="2" customWidth="1"/>
    <col min="4" max="4" width="16.140625" style="2" customWidth="1"/>
    <col min="5" max="5" width="20.7109375" style="2" customWidth="1"/>
    <col min="6" max="6" width="14.7109375" style="2" customWidth="1"/>
    <col min="7" max="7" width="13.421875" style="2" customWidth="1"/>
    <col min="8" max="8" width="14.421875" style="2" customWidth="1"/>
    <col min="9" max="9" width="12.8515625" style="2" customWidth="1"/>
    <col min="10" max="16384" width="11.421875" style="2" customWidth="1"/>
  </cols>
  <sheetData>
    <row r="2" spans="2:10" s="38" customFormat="1" ht="18" customHeight="1">
      <c r="B2" s="60" t="s">
        <v>49</v>
      </c>
      <c r="C2" s="60"/>
      <c r="D2" s="60"/>
      <c r="E2" s="60"/>
      <c r="F2" s="60"/>
      <c r="G2" s="60"/>
      <c r="H2" s="60"/>
      <c r="I2" s="60"/>
      <c r="J2" s="37"/>
    </row>
    <row r="3" spans="2:10" ht="18" customHeight="1">
      <c r="B3" s="61" t="s">
        <v>50</v>
      </c>
      <c r="C3" s="61"/>
      <c r="D3" s="61"/>
      <c r="E3" s="61"/>
      <c r="F3" s="61"/>
      <c r="G3" s="61"/>
      <c r="H3" s="61"/>
      <c r="I3" s="61"/>
      <c r="J3" s="36"/>
    </row>
    <row r="4" spans="2:9" ht="16.5" customHeight="1">
      <c r="B4" s="4"/>
      <c r="C4" s="4"/>
      <c r="D4" s="4"/>
      <c r="E4" s="4"/>
      <c r="F4" s="4"/>
      <c r="G4" s="4"/>
      <c r="H4" s="4"/>
      <c r="I4" s="4"/>
    </row>
    <row r="5" spans="2:9" ht="4.5" customHeight="1">
      <c r="B5" s="5"/>
      <c r="C5" s="5"/>
      <c r="D5" s="5"/>
      <c r="E5" s="5"/>
      <c r="F5" s="5"/>
      <c r="G5" s="5"/>
      <c r="H5" s="5"/>
      <c r="I5" s="5"/>
    </row>
    <row r="6" spans="2:9" ht="61.5" customHeight="1">
      <c r="B6" s="63" t="s">
        <v>45</v>
      </c>
      <c r="C6" s="45" t="s">
        <v>47</v>
      </c>
      <c r="D6" s="45" t="s">
        <v>46</v>
      </c>
      <c r="E6" s="45" t="s">
        <v>47</v>
      </c>
      <c r="F6" s="45" t="s">
        <v>46</v>
      </c>
      <c r="G6" s="63" t="s">
        <v>0</v>
      </c>
      <c r="H6" s="65" t="s">
        <v>48</v>
      </c>
      <c r="I6" s="66"/>
    </row>
    <row r="7" spans="2:9" ht="15">
      <c r="B7" s="64"/>
      <c r="C7" s="67">
        <v>2001</v>
      </c>
      <c r="D7" s="68"/>
      <c r="E7" s="67">
        <v>2010</v>
      </c>
      <c r="F7" s="68"/>
      <c r="G7" s="64"/>
      <c r="H7" s="6">
        <v>2001</v>
      </c>
      <c r="I7" s="6">
        <v>2010</v>
      </c>
    </row>
    <row r="8" spans="2:9" ht="15">
      <c r="B8" s="15" t="s">
        <v>1</v>
      </c>
      <c r="C8" s="46">
        <f>D8-126124</f>
        <v>386384</v>
      </c>
      <c r="D8" s="16">
        <v>512508</v>
      </c>
      <c r="E8" s="16">
        <v>440339</v>
      </c>
      <c r="F8" s="47">
        <v>550322</v>
      </c>
      <c r="G8" s="17">
        <f>E8-C8</f>
        <v>53955</v>
      </c>
      <c r="H8" s="39">
        <f>C8*100/D8</f>
        <v>75.39082316763836</v>
      </c>
      <c r="I8" s="18">
        <f>E8*100/F8</f>
        <v>80.01479134034257</v>
      </c>
    </row>
    <row r="9" spans="2:9" ht="15">
      <c r="B9" s="9" t="s">
        <v>2</v>
      </c>
      <c r="C9" s="48">
        <f>D9-26693</f>
        <v>300896</v>
      </c>
      <c r="D9" s="7">
        <v>327589</v>
      </c>
      <c r="E9" s="7">
        <v>314089</v>
      </c>
      <c r="F9" s="49">
        <v>340258</v>
      </c>
      <c r="G9" s="10">
        <f aca="true" t="shared" si="0" ref="G9:G52">E9-C9</f>
        <v>13193</v>
      </c>
      <c r="H9" s="40">
        <f aca="true" t="shared" si="1" ref="H9:H52">C9*100/D9</f>
        <v>91.85168000146525</v>
      </c>
      <c r="I9" s="8">
        <f aca="true" t="shared" si="2" ref="I9:I52">E9*100/F9</f>
        <v>92.30907135173898</v>
      </c>
    </row>
    <row r="10" spans="2:9" ht="15">
      <c r="B10" s="19" t="s">
        <v>3</v>
      </c>
      <c r="C10" s="50">
        <f>D10-51243</f>
        <v>235957</v>
      </c>
      <c r="D10" s="20">
        <v>287200</v>
      </c>
      <c r="E10" s="20">
        <v>277673</v>
      </c>
      <c r="F10" s="51">
        <v>321612</v>
      </c>
      <c r="G10" s="21">
        <f t="shared" si="0"/>
        <v>41716</v>
      </c>
      <c r="H10" s="41">
        <f t="shared" si="1"/>
        <v>82.15772980501393</v>
      </c>
      <c r="I10" s="22">
        <f t="shared" si="2"/>
        <v>86.33788540228599</v>
      </c>
    </row>
    <row r="11" spans="2:9" ht="15">
      <c r="B11" s="9" t="s">
        <v>4</v>
      </c>
      <c r="C11" s="48">
        <f>D11-123645</f>
        <v>119832</v>
      </c>
      <c r="D11" s="7">
        <v>243477</v>
      </c>
      <c r="E11" s="7">
        <v>236572</v>
      </c>
      <c r="F11" s="49">
        <v>300256</v>
      </c>
      <c r="G11" s="10">
        <f t="shared" si="0"/>
        <v>116740</v>
      </c>
      <c r="H11" s="40">
        <f t="shared" si="1"/>
        <v>49.216969159304575</v>
      </c>
      <c r="I11" s="8">
        <f t="shared" si="2"/>
        <v>78.79009911542151</v>
      </c>
    </row>
    <row r="12" spans="2:9" ht="15">
      <c r="B12" s="19" t="s">
        <v>5</v>
      </c>
      <c r="C12" s="50">
        <f>D12-44151</f>
        <v>71850</v>
      </c>
      <c r="D12" s="20">
        <v>116001</v>
      </c>
      <c r="E12" s="20">
        <v>112127</v>
      </c>
      <c r="F12" s="51">
        <v>160254</v>
      </c>
      <c r="G12" s="21">
        <f t="shared" si="0"/>
        <v>40277</v>
      </c>
      <c r="H12" s="41">
        <f t="shared" si="1"/>
        <v>61.93912121447229</v>
      </c>
      <c r="I12" s="22">
        <f t="shared" si="2"/>
        <v>69.96830032323686</v>
      </c>
    </row>
    <row r="13" spans="2:9" ht="15">
      <c r="B13" s="9" t="s">
        <v>6</v>
      </c>
      <c r="C13" s="48">
        <f>D13-134117</f>
        <v>212101</v>
      </c>
      <c r="D13" s="7">
        <v>346218</v>
      </c>
      <c r="E13" s="7">
        <v>298538</v>
      </c>
      <c r="F13" s="49">
        <v>421795</v>
      </c>
      <c r="G13" s="10">
        <f t="shared" si="0"/>
        <v>86437</v>
      </c>
      <c r="H13" s="40">
        <f t="shared" si="1"/>
        <v>61.26226828183399</v>
      </c>
      <c r="I13" s="8">
        <f t="shared" si="2"/>
        <v>70.77798456596214</v>
      </c>
    </row>
    <row r="14" spans="2:9" ht="15">
      <c r="B14" s="19" t="s">
        <v>7</v>
      </c>
      <c r="C14" s="50">
        <f>D14-44882</f>
        <v>355807</v>
      </c>
      <c r="D14" s="20">
        <v>400689</v>
      </c>
      <c r="E14" s="20">
        <v>372479</v>
      </c>
      <c r="F14" s="51">
        <v>411786</v>
      </c>
      <c r="G14" s="21">
        <f t="shared" si="0"/>
        <v>16672</v>
      </c>
      <c r="H14" s="41">
        <f t="shared" si="1"/>
        <v>88.79879407720202</v>
      </c>
      <c r="I14" s="22">
        <f t="shared" si="2"/>
        <v>90.45450792401878</v>
      </c>
    </row>
    <row r="15" spans="2:9" ht="15">
      <c r="B15" s="9" t="s">
        <v>8</v>
      </c>
      <c r="C15" s="48">
        <f>D15-21648</f>
        <v>149740</v>
      </c>
      <c r="D15" s="7">
        <v>171388</v>
      </c>
      <c r="E15" s="7">
        <v>162664</v>
      </c>
      <c r="F15" s="49">
        <v>180360</v>
      </c>
      <c r="G15" s="10">
        <f t="shared" si="0"/>
        <v>12924</v>
      </c>
      <c r="H15" s="40">
        <f t="shared" si="1"/>
        <v>87.36901066585759</v>
      </c>
      <c r="I15" s="8">
        <f t="shared" si="2"/>
        <v>90.18851186515857</v>
      </c>
    </row>
    <row r="16" spans="2:9" ht="15">
      <c r="B16" s="19" t="s">
        <v>9</v>
      </c>
      <c r="C16" s="50">
        <f>D16-16925</f>
        <v>139359</v>
      </c>
      <c r="D16" s="20">
        <v>156284</v>
      </c>
      <c r="E16" s="20">
        <v>152128</v>
      </c>
      <c r="F16" s="51">
        <v>164759</v>
      </c>
      <c r="G16" s="21">
        <f t="shared" si="0"/>
        <v>12769</v>
      </c>
      <c r="H16" s="41">
        <f t="shared" si="1"/>
        <v>89.17035653041899</v>
      </c>
      <c r="I16" s="22">
        <f t="shared" si="2"/>
        <v>92.33365096899107</v>
      </c>
    </row>
    <row r="17" spans="2:9" ht="15">
      <c r="B17" s="9" t="s">
        <v>10</v>
      </c>
      <c r="C17" s="48">
        <f>D17-89003</f>
        <v>140235</v>
      </c>
      <c r="D17" s="7">
        <v>229238</v>
      </c>
      <c r="E17" s="7">
        <v>186586</v>
      </c>
      <c r="F17" s="49">
        <v>265167</v>
      </c>
      <c r="G17" s="10">
        <f t="shared" si="0"/>
        <v>46351</v>
      </c>
      <c r="H17" s="40">
        <f t="shared" si="1"/>
        <v>61.17441261919926</v>
      </c>
      <c r="I17" s="8">
        <f t="shared" si="2"/>
        <v>70.36546779953765</v>
      </c>
    </row>
    <row r="18" spans="2:9" ht="15">
      <c r="B18" s="19" t="s">
        <v>12</v>
      </c>
      <c r="C18" s="50">
        <f>D18-314122</f>
        <v>937425</v>
      </c>
      <c r="D18" s="20">
        <v>1251547</v>
      </c>
      <c r="E18" s="20">
        <v>1389168</v>
      </c>
      <c r="F18" s="51">
        <v>1771261</v>
      </c>
      <c r="G18" s="21">
        <f t="shared" si="0"/>
        <v>451743</v>
      </c>
      <c r="H18" s="41">
        <f t="shared" si="1"/>
        <v>74.90130214846107</v>
      </c>
      <c r="I18" s="22">
        <f t="shared" si="2"/>
        <v>78.42819324763545</v>
      </c>
    </row>
    <row r="19" spans="2:9" ht="15">
      <c r="B19" s="9" t="s">
        <v>11</v>
      </c>
      <c r="C19" s="48">
        <f>D19-52795</f>
        <v>398247</v>
      </c>
      <c r="D19" s="7">
        <v>451042</v>
      </c>
      <c r="E19" s="7">
        <v>416731</v>
      </c>
      <c r="F19" s="49">
        <v>457032</v>
      </c>
      <c r="G19" s="10">
        <f t="shared" si="0"/>
        <v>18484</v>
      </c>
      <c r="H19" s="40">
        <f t="shared" si="1"/>
        <v>88.29488162964869</v>
      </c>
      <c r="I19" s="8">
        <f t="shared" si="2"/>
        <v>91.18201788933817</v>
      </c>
    </row>
    <row r="20" spans="2:9" ht="15">
      <c r="B20" s="19" t="s">
        <v>13</v>
      </c>
      <c r="C20" s="50">
        <f>D20-131226</f>
        <v>456534</v>
      </c>
      <c r="D20" s="20">
        <v>587760</v>
      </c>
      <c r="E20" s="20">
        <v>501377</v>
      </c>
      <c r="F20" s="51">
        <v>611559</v>
      </c>
      <c r="G20" s="21">
        <f t="shared" si="0"/>
        <v>44843</v>
      </c>
      <c r="H20" s="41">
        <f t="shared" si="1"/>
        <v>77.67354022049817</v>
      </c>
      <c r="I20" s="22">
        <f t="shared" si="2"/>
        <v>81.983422695112</v>
      </c>
    </row>
    <row r="21" spans="2:9" ht="15">
      <c r="B21" s="9" t="s">
        <v>14</v>
      </c>
      <c r="C21" s="48">
        <f>D21-87367</f>
        <v>202423</v>
      </c>
      <c r="D21" s="7">
        <v>289790</v>
      </c>
      <c r="E21" s="7">
        <v>248865</v>
      </c>
      <c r="F21" s="49">
        <v>320647</v>
      </c>
      <c r="G21" s="10">
        <f t="shared" si="0"/>
        <v>46442</v>
      </c>
      <c r="H21" s="40">
        <f t="shared" si="1"/>
        <v>69.85161668794645</v>
      </c>
      <c r="I21" s="8">
        <f t="shared" si="2"/>
        <v>77.61338793127645</v>
      </c>
    </row>
    <row r="22" spans="2:9" ht="15">
      <c r="B22" s="19" t="s">
        <v>15</v>
      </c>
      <c r="C22" s="50">
        <f>D22-146835</f>
        <v>321613</v>
      </c>
      <c r="D22" s="20">
        <v>468448</v>
      </c>
      <c r="E22" s="20">
        <v>396608</v>
      </c>
      <c r="F22" s="51">
        <v>526908</v>
      </c>
      <c r="G22" s="21">
        <f t="shared" si="0"/>
        <v>74995</v>
      </c>
      <c r="H22" s="41">
        <f t="shared" si="1"/>
        <v>68.65500546485416</v>
      </c>
      <c r="I22" s="22">
        <f t="shared" si="2"/>
        <v>75.27082526740911</v>
      </c>
    </row>
    <row r="23" spans="2:9" ht="15">
      <c r="B23" s="9" t="s">
        <v>16</v>
      </c>
      <c r="C23" s="48">
        <f>D23-138255</f>
        <v>241096</v>
      </c>
      <c r="D23" s="7">
        <v>379351</v>
      </c>
      <c r="E23" s="7">
        <v>325882</v>
      </c>
      <c r="F23" s="49">
        <v>451170</v>
      </c>
      <c r="G23" s="10">
        <f t="shared" si="0"/>
        <v>84786</v>
      </c>
      <c r="H23" s="40">
        <f t="shared" si="1"/>
        <v>63.5548608017377</v>
      </c>
      <c r="I23" s="8">
        <f t="shared" si="2"/>
        <v>72.23042312210475</v>
      </c>
    </row>
    <row r="24" spans="2:9" ht="15">
      <c r="B24" s="19" t="s">
        <v>17</v>
      </c>
      <c r="C24" s="50">
        <f>D24-18649</f>
        <v>287027</v>
      </c>
      <c r="D24" s="20">
        <v>305676</v>
      </c>
      <c r="E24" s="20">
        <v>302303</v>
      </c>
      <c r="F24" s="51">
        <v>317820</v>
      </c>
      <c r="G24" s="21">
        <f t="shared" si="0"/>
        <v>15276</v>
      </c>
      <c r="H24" s="41">
        <f t="shared" si="1"/>
        <v>93.89909577461103</v>
      </c>
      <c r="I24" s="22">
        <f t="shared" si="2"/>
        <v>95.11767667233025</v>
      </c>
    </row>
    <row r="25" spans="2:9" ht="15">
      <c r="B25" s="9" t="s">
        <v>18</v>
      </c>
      <c r="C25" s="48">
        <f>D25-98442</f>
        <v>417926</v>
      </c>
      <c r="D25" s="7">
        <v>516368</v>
      </c>
      <c r="E25" s="7">
        <v>485723</v>
      </c>
      <c r="F25" s="49">
        <v>579961</v>
      </c>
      <c r="G25" s="10">
        <f t="shared" si="0"/>
        <v>67797</v>
      </c>
      <c r="H25" s="40">
        <f t="shared" si="1"/>
        <v>80.93568927586527</v>
      </c>
      <c r="I25" s="8">
        <f t="shared" si="2"/>
        <v>83.75097635875515</v>
      </c>
    </row>
    <row r="26" spans="2:9" ht="15">
      <c r="B26" s="19" t="s">
        <v>19</v>
      </c>
      <c r="C26" s="50">
        <f>D26-23111</f>
        <v>126883</v>
      </c>
      <c r="D26" s="20">
        <v>149994</v>
      </c>
      <c r="E26" s="20">
        <v>144348</v>
      </c>
      <c r="F26" s="51">
        <v>161673</v>
      </c>
      <c r="G26" s="21">
        <f t="shared" si="0"/>
        <v>17465</v>
      </c>
      <c r="H26" s="41">
        <f t="shared" si="1"/>
        <v>84.59205034868062</v>
      </c>
      <c r="I26" s="22">
        <f t="shared" si="2"/>
        <v>89.28392495964076</v>
      </c>
    </row>
    <row r="27" spans="2:9" ht="15">
      <c r="B27" s="9" t="s">
        <v>20</v>
      </c>
      <c r="C27" s="48">
        <f>D27-13094</f>
        <v>276778</v>
      </c>
      <c r="D27" s="7">
        <v>289872</v>
      </c>
      <c r="E27" s="7">
        <v>279128</v>
      </c>
      <c r="F27" s="49">
        <v>290675</v>
      </c>
      <c r="G27" s="10">
        <f t="shared" si="0"/>
        <v>2350</v>
      </c>
      <c r="H27" s="40">
        <f t="shared" si="1"/>
        <v>95.48283380250594</v>
      </c>
      <c r="I27" s="8">
        <f t="shared" si="2"/>
        <v>96.02752214672745</v>
      </c>
    </row>
    <row r="28" spans="2:9" ht="15">
      <c r="B28" s="19" t="s">
        <v>21</v>
      </c>
      <c r="C28" s="50">
        <f>D28-64411</f>
        <v>186883</v>
      </c>
      <c r="D28" s="20">
        <v>251294</v>
      </c>
      <c r="E28" s="20">
        <v>225040</v>
      </c>
      <c r="F28" s="51">
        <v>274613</v>
      </c>
      <c r="G28" s="21">
        <f t="shared" si="0"/>
        <v>38157</v>
      </c>
      <c r="H28" s="41">
        <f t="shared" si="1"/>
        <v>74.36826983533231</v>
      </c>
      <c r="I28" s="22">
        <f t="shared" si="2"/>
        <v>81.94805052929031</v>
      </c>
    </row>
    <row r="29" spans="2:9" ht="15">
      <c r="B29" s="9" t="s">
        <v>22</v>
      </c>
      <c r="C29" s="48">
        <f>D29-63388</f>
        <v>236997</v>
      </c>
      <c r="D29" s="7">
        <v>300385</v>
      </c>
      <c r="E29" s="7">
        <v>316273</v>
      </c>
      <c r="F29" s="49">
        <v>375042</v>
      </c>
      <c r="G29" s="10">
        <f t="shared" si="0"/>
        <v>79276</v>
      </c>
      <c r="H29" s="40">
        <f t="shared" si="1"/>
        <v>78.89774789020757</v>
      </c>
      <c r="I29" s="8">
        <f t="shared" si="2"/>
        <v>84.33002170423579</v>
      </c>
    </row>
    <row r="30" spans="2:9" ht="15">
      <c r="B30" s="19" t="s">
        <v>23</v>
      </c>
      <c r="C30" s="50">
        <f>D30-17958</f>
        <v>316916</v>
      </c>
      <c r="D30" s="20">
        <v>334874</v>
      </c>
      <c r="E30" s="20">
        <v>319888</v>
      </c>
      <c r="F30" s="51">
        <v>337408</v>
      </c>
      <c r="G30" s="21">
        <f t="shared" si="0"/>
        <v>2972</v>
      </c>
      <c r="H30" s="41">
        <f t="shared" si="1"/>
        <v>94.63738600189922</v>
      </c>
      <c r="I30" s="22">
        <f t="shared" si="2"/>
        <v>94.80747344461305</v>
      </c>
    </row>
    <row r="31" spans="2:9" ht="15">
      <c r="B31" s="9" t="s">
        <v>24</v>
      </c>
      <c r="C31" s="48">
        <f>D31-6574</f>
        <v>265476</v>
      </c>
      <c r="D31" s="7">
        <v>272050</v>
      </c>
      <c r="E31" s="7">
        <v>260888</v>
      </c>
      <c r="F31" s="49">
        <v>267320</v>
      </c>
      <c r="G31" s="10">
        <f t="shared" si="0"/>
        <v>-4588</v>
      </c>
      <c r="H31" s="40">
        <f t="shared" si="1"/>
        <v>97.5835324388899</v>
      </c>
      <c r="I31" s="8">
        <f t="shared" si="2"/>
        <v>97.59389495735448</v>
      </c>
    </row>
    <row r="32" spans="2:9" s="11" customFormat="1" ht="15">
      <c r="B32" s="23" t="s">
        <v>40</v>
      </c>
      <c r="C32" s="52">
        <f>SUM(C8:C31)</f>
        <v>6784385</v>
      </c>
      <c r="D32" s="24">
        <f>SUM(D8:D31)</f>
        <v>8639043</v>
      </c>
      <c r="E32" s="24">
        <f>SUM(E8:E31)</f>
        <v>8165417</v>
      </c>
      <c r="F32" s="53">
        <f>SUM(F8:F31)</f>
        <v>9859658</v>
      </c>
      <c r="G32" s="25">
        <f t="shared" si="0"/>
        <v>1381032</v>
      </c>
      <c r="H32" s="42">
        <f t="shared" si="1"/>
        <v>78.53167301054063</v>
      </c>
      <c r="I32" s="26">
        <f t="shared" si="2"/>
        <v>82.8164323752406</v>
      </c>
    </row>
    <row r="33" spans="2:9" ht="15">
      <c r="B33" s="9" t="s">
        <v>41</v>
      </c>
      <c r="C33" s="48">
        <f>D33-11632</f>
        <v>67925</v>
      </c>
      <c r="D33" s="7">
        <v>79557</v>
      </c>
      <c r="E33" s="7">
        <v>76196</v>
      </c>
      <c r="F33" s="49">
        <v>87866</v>
      </c>
      <c r="G33" s="10">
        <f t="shared" si="0"/>
        <v>8271</v>
      </c>
      <c r="H33" s="40">
        <f t="shared" si="1"/>
        <v>85.37903641414331</v>
      </c>
      <c r="I33" s="8">
        <f t="shared" si="2"/>
        <v>86.71841212755787</v>
      </c>
    </row>
    <row r="34" spans="2:9" ht="15">
      <c r="B34" s="19" t="s">
        <v>25</v>
      </c>
      <c r="C34" s="50">
        <f>D34-3955</f>
        <v>18384</v>
      </c>
      <c r="D34" s="20">
        <v>22339</v>
      </c>
      <c r="E34" s="20">
        <v>22649</v>
      </c>
      <c r="F34" s="51">
        <v>26214</v>
      </c>
      <c r="G34" s="21">
        <f t="shared" si="0"/>
        <v>4265</v>
      </c>
      <c r="H34" s="41">
        <f t="shared" si="1"/>
        <v>82.29553695331036</v>
      </c>
      <c r="I34" s="22">
        <f t="shared" si="2"/>
        <v>86.40039673456931</v>
      </c>
    </row>
    <row r="35" spans="2:9" ht="15">
      <c r="B35" s="9" t="s">
        <v>26</v>
      </c>
      <c r="C35" s="48">
        <f>D35-17184</f>
        <v>65541</v>
      </c>
      <c r="D35" s="7">
        <v>82725</v>
      </c>
      <c r="E35" s="7">
        <v>77883</v>
      </c>
      <c r="F35" s="49">
        <v>92643</v>
      </c>
      <c r="G35" s="10">
        <f t="shared" si="0"/>
        <v>12342</v>
      </c>
      <c r="H35" s="40">
        <f t="shared" si="1"/>
        <v>79.22756119673618</v>
      </c>
      <c r="I35" s="8">
        <f t="shared" si="2"/>
        <v>84.06787344969399</v>
      </c>
    </row>
    <row r="36" spans="2:9" ht="15">
      <c r="B36" s="19" t="s">
        <v>27</v>
      </c>
      <c r="C36" s="50">
        <f>D36-9671</f>
        <v>32553</v>
      </c>
      <c r="D36" s="20">
        <v>42224</v>
      </c>
      <c r="E36" s="20">
        <v>40925</v>
      </c>
      <c r="F36" s="51">
        <v>51502</v>
      </c>
      <c r="G36" s="21">
        <f t="shared" si="0"/>
        <v>8372</v>
      </c>
      <c r="H36" s="41">
        <f t="shared" si="1"/>
        <v>77.09596438044714</v>
      </c>
      <c r="I36" s="22">
        <f t="shared" si="2"/>
        <v>79.46293347831153</v>
      </c>
    </row>
    <row r="37" spans="2:9" ht="15">
      <c r="B37" s="9" t="s">
        <v>42</v>
      </c>
      <c r="C37" s="54">
        <f>D37-5999</f>
        <v>45067</v>
      </c>
      <c r="D37" s="1">
        <v>51066</v>
      </c>
      <c r="E37" s="7">
        <v>49031</v>
      </c>
      <c r="F37" s="49">
        <v>56207</v>
      </c>
      <c r="G37" s="10">
        <f t="shared" si="0"/>
        <v>3964</v>
      </c>
      <c r="H37" s="40">
        <f t="shared" si="1"/>
        <v>88.25245760388516</v>
      </c>
      <c r="I37" s="8">
        <f t="shared" si="2"/>
        <v>87.23290693330013</v>
      </c>
    </row>
    <row r="38" spans="2:9" ht="15">
      <c r="B38" s="19" t="s">
        <v>28</v>
      </c>
      <c r="C38" s="50">
        <f>D38-50999</f>
        <v>126564</v>
      </c>
      <c r="D38" s="20">
        <v>177563</v>
      </c>
      <c r="E38" s="20">
        <v>166350</v>
      </c>
      <c r="F38" s="51">
        <v>212852</v>
      </c>
      <c r="G38" s="21">
        <f t="shared" si="0"/>
        <v>39786</v>
      </c>
      <c r="H38" s="41">
        <f t="shared" si="1"/>
        <v>71.27836317250778</v>
      </c>
      <c r="I38" s="22">
        <f t="shared" si="2"/>
        <v>78.15289496927443</v>
      </c>
    </row>
    <row r="39" spans="2:9" ht="15">
      <c r="B39" s="9" t="s">
        <v>29</v>
      </c>
      <c r="C39" s="48">
        <f>D39-3804</f>
        <v>20211</v>
      </c>
      <c r="D39" s="7">
        <v>24015</v>
      </c>
      <c r="E39" s="7">
        <v>26123</v>
      </c>
      <c r="F39" s="49">
        <v>29542</v>
      </c>
      <c r="G39" s="10">
        <f t="shared" si="0"/>
        <v>5912</v>
      </c>
      <c r="H39" s="40">
        <f t="shared" si="1"/>
        <v>84.15990006246096</v>
      </c>
      <c r="I39" s="8">
        <f t="shared" si="2"/>
        <v>88.42664680793446</v>
      </c>
    </row>
    <row r="40" spans="2:9" ht="15">
      <c r="B40" s="19" t="s">
        <v>30</v>
      </c>
      <c r="C40" s="50">
        <f>D40-2047</f>
        <v>10752</v>
      </c>
      <c r="D40" s="20">
        <v>12799</v>
      </c>
      <c r="E40" s="20">
        <v>13074</v>
      </c>
      <c r="F40" s="51">
        <v>14870</v>
      </c>
      <c r="G40" s="21">
        <f t="shared" si="0"/>
        <v>2322</v>
      </c>
      <c r="H40" s="41">
        <f t="shared" si="1"/>
        <v>84.00656301273537</v>
      </c>
      <c r="I40" s="22">
        <f t="shared" si="2"/>
        <v>87.92199058507062</v>
      </c>
    </row>
    <row r="41" spans="2:9" ht="15">
      <c r="B41" s="9" t="s">
        <v>31</v>
      </c>
      <c r="C41" s="48">
        <f>D41-21225</f>
        <v>46089</v>
      </c>
      <c r="D41" s="7">
        <v>67314</v>
      </c>
      <c r="E41" s="7">
        <v>62177</v>
      </c>
      <c r="F41" s="49">
        <v>85820</v>
      </c>
      <c r="G41" s="10">
        <f t="shared" si="0"/>
        <v>16088</v>
      </c>
      <c r="H41" s="40">
        <f t="shared" si="1"/>
        <v>68.46866922185578</v>
      </c>
      <c r="I41" s="8">
        <f t="shared" si="2"/>
        <v>72.45047774411559</v>
      </c>
    </row>
    <row r="42" spans="2:9" ht="15">
      <c r="B42" s="19" t="s">
        <v>43</v>
      </c>
      <c r="C42" s="50">
        <f>D42-60580</f>
        <v>500061</v>
      </c>
      <c r="D42" s="20">
        <v>560641</v>
      </c>
      <c r="E42" s="20">
        <v>572493</v>
      </c>
      <c r="F42" s="51">
        <v>642783</v>
      </c>
      <c r="G42" s="21">
        <f t="shared" si="0"/>
        <v>72432</v>
      </c>
      <c r="H42" s="41">
        <f t="shared" si="1"/>
        <v>89.19451128262114</v>
      </c>
      <c r="I42" s="22">
        <f t="shared" si="2"/>
        <v>89.06473879987492</v>
      </c>
    </row>
    <row r="43" spans="2:9" ht="15">
      <c r="B43" s="9" t="s">
        <v>32</v>
      </c>
      <c r="C43" s="48">
        <f>D43-14473</f>
        <v>76338</v>
      </c>
      <c r="D43" s="7">
        <v>90811</v>
      </c>
      <c r="E43" s="7">
        <v>89898</v>
      </c>
      <c r="F43" s="49">
        <v>103217</v>
      </c>
      <c r="G43" s="10">
        <f t="shared" si="0"/>
        <v>13560</v>
      </c>
      <c r="H43" s="40">
        <f t="shared" si="1"/>
        <v>84.06250344121307</v>
      </c>
      <c r="I43" s="8">
        <f t="shared" si="2"/>
        <v>87.09611788755728</v>
      </c>
    </row>
    <row r="44" spans="2:9" ht="15">
      <c r="B44" s="19" t="s">
        <v>33</v>
      </c>
      <c r="C44" s="50">
        <f>D44-12022</f>
        <v>29625</v>
      </c>
      <c r="D44" s="20">
        <v>41647</v>
      </c>
      <c r="E44" s="20">
        <v>41130</v>
      </c>
      <c r="F44" s="51">
        <v>51935</v>
      </c>
      <c r="G44" s="21">
        <f t="shared" si="0"/>
        <v>11505</v>
      </c>
      <c r="H44" s="41">
        <f t="shared" si="1"/>
        <v>71.13357504742238</v>
      </c>
      <c r="I44" s="22">
        <f t="shared" si="2"/>
        <v>79.19514778087995</v>
      </c>
    </row>
    <row r="45" spans="2:9" ht="15">
      <c r="B45" s="9" t="s">
        <v>34</v>
      </c>
      <c r="C45" s="48">
        <f>D45-75146</f>
        <v>155980</v>
      </c>
      <c r="D45" s="7">
        <v>231126</v>
      </c>
      <c r="E45" s="7">
        <v>217916</v>
      </c>
      <c r="F45" s="49">
        <v>296998</v>
      </c>
      <c r="G45" s="10">
        <f t="shared" si="0"/>
        <v>61936</v>
      </c>
      <c r="H45" s="40">
        <f t="shared" si="1"/>
        <v>67.48699843375475</v>
      </c>
      <c r="I45" s="8">
        <f t="shared" si="2"/>
        <v>73.37288466589001</v>
      </c>
    </row>
    <row r="46" spans="2:9" ht="15">
      <c r="B46" s="19" t="s">
        <v>35</v>
      </c>
      <c r="C46" s="50">
        <f>D46-25264</f>
        <v>34763</v>
      </c>
      <c r="D46" s="20">
        <v>60027</v>
      </c>
      <c r="E46" s="20">
        <v>52531</v>
      </c>
      <c r="F46" s="51">
        <v>81042</v>
      </c>
      <c r="G46" s="21">
        <f t="shared" si="0"/>
        <v>17768</v>
      </c>
      <c r="H46" s="41">
        <f t="shared" si="1"/>
        <v>57.91227281056858</v>
      </c>
      <c r="I46" s="22">
        <f t="shared" si="2"/>
        <v>64.81947632092002</v>
      </c>
    </row>
    <row r="47" spans="2:9" ht="15">
      <c r="B47" s="9" t="s">
        <v>36</v>
      </c>
      <c r="C47" s="48">
        <f>D47-12199</f>
        <v>31953</v>
      </c>
      <c r="D47" s="7">
        <v>44152</v>
      </c>
      <c r="E47" s="7">
        <v>44804</v>
      </c>
      <c r="F47" s="49">
        <v>59342</v>
      </c>
      <c r="G47" s="10">
        <f t="shared" si="0"/>
        <v>12851</v>
      </c>
      <c r="H47" s="40">
        <f t="shared" si="1"/>
        <v>72.37044754484508</v>
      </c>
      <c r="I47" s="8">
        <f t="shared" si="2"/>
        <v>75.50133126621954</v>
      </c>
    </row>
    <row r="48" spans="2:9" ht="15">
      <c r="B48" s="19" t="s">
        <v>37</v>
      </c>
      <c r="C48" s="50">
        <f>D48-17126</f>
        <v>83324</v>
      </c>
      <c r="D48" s="20">
        <v>100450</v>
      </c>
      <c r="E48" s="20">
        <v>96382</v>
      </c>
      <c r="F48" s="51">
        <v>112602</v>
      </c>
      <c r="G48" s="21">
        <f t="shared" si="0"/>
        <v>13058</v>
      </c>
      <c r="H48" s="41">
        <f t="shared" si="1"/>
        <v>82.95072175211548</v>
      </c>
      <c r="I48" s="22">
        <f t="shared" si="2"/>
        <v>85.59528249942275</v>
      </c>
    </row>
    <row r="49" spans="2:11" s="11" customFormat="1" ht="15">
      <c r="B49" s="27" t="s">
        <v>38</v>
      </c>
      <c r="C49" s="55">
        <f>SUM(C33:C48)</f>
        <v>1345130</v>
      </c>
      <c r="D49" s="12">
        <f>SUM(D33:D48)</f>
        <v>1688456</v>
      </c>
      <c r="E49" s="12">
        <f>SUM(E33:E48)</f>
        <v>1649562</v>
      </c>
      <c r="F49" s="56">
        <f>SUM(F33:F48)</f>
        <v>2005435</v>
      </c>
      <c r="G49" s="14">
        <f t="shared" si="0"/>
        <v>304432</v>
      </c>
      <c r="H49" s="43">
        <f t="shared" si="1"/>
        <v>79.66627498732569</v>
      </c>
      <c r="I49" s="13">
        <f t="shared" si="2"/>
        <v>82.25457319733624</v>
      </c>
      <c r="K49" s="32"/>
    </row>
    <row r="50" spans="2:9" s="11" customFormat="1" ht="15">
      <c r="B50" s="19" t="s">
        <v>44</v>
      </c>
      <c r="C50" s="50">
        <f>C51-C32</f>
        <v>4456700</v>
      </c>
      <c r="D50" s="20">
        <f>D51-D32</f>
        <v>5069147</v>
      </c>
      <c r="E50" s="20">
        <f>E51-E32</f>
        <v>4998299</v>
      </c>
      <c r="F50" s="51">
        <f>F51-F32</f>
        <v>5347138</v>
      </c>
      <c r="G50" s="21">
        <f t="shared" si="0"/>
        <v>541599</v>
      </c>
      <c r="H50" s="41">
        <f t="shared" si="1"/>
        <v>87.91814480818962</v>
      </c>
      <c r="I50" s="22">
        <f t="shared" si="2"/>
        <v>93.47615490754119</v>
      </c>
    </row>
    <row r="51" spans="2:9" s="11" customFormat="1" ht="15">
      <c r="B51" s="33" t="s">
        <v>51</v>
      </c>
      <c r="C51" s="55">
        <f>D51-2467105</f>
        <v>11241085</v>
      </c>
      <c r="D51" s="34">
        <v>13708190</v>
      </c>
      <c r="E51" s="34">
        <v>13163716</v>
      </c>
      <c r="F51" s="57">
        <v>15206796</v>
      </c>
      <c r="G51" s="35">
        <f t="shared" si="0"/>
        <v>1922631</v>
      </c>
      <c r="H51" s="43">
        <f t="shared" si="1"/>
        <v>82.00269328044038</v>
      </c>
      <c r="I51" s="13">
        <f t="shared" si="2"/>
        <v>86.56469120779946</v>
      </c>
    </row>
    <row r="52" spans="2:9" s="11" customFormat="1" ht="15">
      <c r="B52" s="28" t="s">
        <v>39</v>
      </c>
      <c r="C52" s="59">
        <f>D52-72118</f>
        <v>2652976</v>
      </c>
      <c r="D52" s="29">
        <v>2725094</v>
      </c>
      <c r="E52" s="29">
        <v>2743059</v>
      </c>
      <c r="F52" s="58">
        <v>2827535</v>
      </c>
      <c r="G52" s="30">
        <f t="shared" si="0"/>
        <v>90083</v>
      </c>
      <c r="H52" s="44">
        <f t="shared" si="1"/>
        <v>97.35355917997691</v>
      </c>
      <c r="I52" s="31">
        <f t="shared" si="2"/>
        <v>97.01238004127269</v>
      </c>
    </row>
    <row r="53" ht="15">
      <c r="E53" s="1"/>
    </row>
    <row r="54" spans="2:10" ht="15" customHeight="1">
      <c r="B54" s="62" t="s">
        <v>52</v>
      </c>
      <c r="C54" s="62"/>
      <c r="D54" s="62"/>
      <c r="E54" s="62"/>
      <c r="F54" s="62"/>
      <c r="G54" s="62"/>
      <c r="H54" s="62"/>
      <c r="I54" s="62"/>
      <c r="J54" s="3"/>
    </row>
  </sheetData>
  <sheetProtection/>
  <mergeCells count="8">
    <mergeCell ref="B2:I2"/>
    <mergeCell ref="B3:I3"/>
    <mergeCell ref="B54:I54"/>
    <mergeCell ref="G6:G7"/>
    <mergeCell ref="H6:I6"/>
    <mergeCell ref="C7:D7"/>
    <mergeCell ref="E7:F7"/>
    <mergeCell ref="B6:B7"/>
  </mergeCells>
  <printOptions/>
  <pageMargins left="0.3937007874015748" right="0.3937007874015748" top="0.7480314960629921" bottom="0.7480314960629921" header="0.31496062992125984" footer="0.31496062992125984"/>
  <pageSetup fitToHeight="1" fitToWidth="1" horizontalDpi="360" verticalDpi="360" orientation="portrait" paperSize="9" scale="60" r:id="rId1"/>
  <rowBreaks count="1" manualBreakCount="1">
    <brk id="54" max="255" man="1"/>
  </rowBreaks>
  <ignoredErrors>
    <ignoredError sqref="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Georg</cp:lastModifiedBy>
  <cp:lastPrinted>2020-05-08T18:52:51Z</cp:lastPrinted>
  <dcterms:created xsi:type="dcterms:W3CDTF">2012-10-22T04:17:35Z</dcterms:created>
  <dcterms:modified xsi:type="dcterms:W3CDTF">2020-05-08T18:53:17Z</dcterms:modified>
  <cp:category/>
  <cp:version/>
  <cp:contentType/>
  <cp:contentStatus/>
</cp:coreProperties>
</file>